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6c2626a95461f2bc/Desktop/"/>
    </mc:Choice>
  </mc:AlternateContent>
  <xr:revisionPtr revIDLastSave="0" documentId="8_{0515BFA2-EDD4-44CF-814E-76FF8E5F11B5}" xr6:coauthVersionLast="47" xr6:coauthVersionMax="47" xr10:uidLastSave="{00000000-0000-0000-0000-000000000000}"/>
  <bookViews>
    <workbookView xWindow="-108" yWindow="-108" windowWidth="16608" windowHeight="8712" xr2:uid="{00000000-000D-0000-FFFF-FFFF00000000}"/>
  </bookViews>
  <sheets>
    <sheet name="Accounts" sheetId="37" r:id="rId1"/>
    <sheet name="Bank Reconciliation" sheetId="35" r:id="rId2"/>
    <sheet name="Receipts" sheetId="17" r:id="rId3"/>
    <sheet name="Payments" sheetId="26" r:id="rId4"/>
    <sheet name="FA fixed assets" sheetId="38" r:id="rId5"/>
    <sheet name="Ann Rtn not used" sheetId="36" r:id="rId6"/>
    <sheet name="Wages Summary not used" sheetId="44" r:id="rId7"/>
  </sheets>
  <externalReferences>
    <externalReference r:id="rId8"/>
  </externalReferences>
  <definedNames>
    <definedName name="_Fill" hidden="1">#REF!</definedName>
    <definedName name="_xlnm._FilterDatabase" localSheetId="3" hidden="1">Payments!$B$1:$B$351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'[1]98-99'!#REF!</definedName>
    <definedName name="_xlnm.Print_Area" localSheetId="0">Accounts!$A$1:$K$50</definedName>
    <definedName name="_xlnm.Print_Area" localSheetId="1">'Bank Reconciliation'!$A$1:$K$49</definedName>
    <definedName name="_xlnm.Print_Area" localSheetId="3">Payments!$A$7:$W$92</definedName>
    <definedName name="_xlnm.Print_Area" localSheetId="2">Receipts!#REF!</definedName>
    <definedName name="_xlnm.Print_Titles" localSheetId="3">Payments!$3:$6</definedName>
    <definedName name="_xlnm.Print_Titles" localSheetId="2">Receipts!#REF!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7" l="1"/>
  <c r="J10" i="17"/>
  <c r="K9" i="17"/>
  <c r="M14" i="17"/>
  <c r="M15" i="17"/>
  <c r="M17" i="17"/>
  <c r="M18" i="17"/>
  <c r="W65" i="26"/>
  <c r="R39" i="26"/>
  <c r="U55" i="26"/>
  <c r="V39" i="26"/>
  <c r="H81" i="26"/>
  <c r="O47" i="26"/>
  <c r="O46" i="26"/>
  <c r="O45" i="26"/>
  <c r="O44" i="26"/>
  <c r="J28" i="26"/>
  <c r="R33" i="26"/>
  <c r="H13" i="17"/>
  <c r="L13" i="17" s="1"/>
  <c r="E27" i="26"/>
  <c r="F24" i="36"/>
  <c r="G24" i="36" s="1"/>
  <c r="T51" i="26" l="1"/>
  <c r="R81" i="26"/>
  <c r="R80" i="26"/>
  <c r="R79" i="26"/>
  <c r="R78" i="26"/>
  <c r="R77" i="26"/>
  <c r="R76" i="26"/>
  <c r="R75" i="26"/>
  <c r="R74" i="26"/>
  <c r="R73" i="26"/>
  <c r="R72" i="26"/>
  <c r="R71" i="26"/>
  <c r="R70" i="26"/>
  <c r="R69" i="26"/>
  <c r="R68" i="26"/>
  <c r="R67" i="26"/>
  <c r="R66" i="26"/>
  <c r="R65" i="26"/>
  <c r="R64" i="26"/>
  <c r="R63" i="26"/>
  <c r="R62" i="26"/>
  <c r="R61" i="26"/>
  <c r="R60" i="26"/>
  <c r="R59" i="26"/>
  <c r="R58" i="26"/>
  <c r="R31" i="26" l="1"/>
  <c r="R32" i="26"/>
  <c r="U46" i="26"/>
  <c r="W27" i="26" l="1"/>
  <c r="R17" i="26" l="1"/>
  <c r="O20" i="26" l="1"/>
  <c r="W89" i="26" l="1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J90" i="26" l="1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J40" i="26" l="1"/>
  <c r="K40" i="26"/>
  <c r="L40" i="26"/>
  <c r="M40" i="26"/>
  <c r="P40" i="26"/>
  <c r="Q40" i="26"/>
  <c r="V63" i="26" l="1"/>
  <c r="U48" i="26" l="1"/>
  <c r="R23" i="35" l="1"/>
  <c r="V33" i="26" l="1"/>
  <c r="U33" i="26"/>
  <c r="T33" i="26"/>
  <c r="S33" i="26"/>
  <c r="Q33" i="26"/>
  <c r="P33" i="26"/>
  <c r="O33" i="26"/>
  <c r="N33" i="26"/>
  <c r="M33" i="26"/>
  <c r="L33" i="26"/>
  <c r="K33" i="26"/>
  <c r="J33" i="26"/>
  <c r="G25" i="38" l="1"/>
  <c r="D17" i="38"/>
  <c r="G17" i="38" s="1"/>
  <c r="F31" i="38"/>
  <c r="E31" i="38"/>
  <c r="G22" i="38"/>
  <c r="G9" i="38"/>
  <c r="G18" i="38"/>
  <c r="G27" i="38"/>
  <c r="G20" i="38" l="1"/>
  <c r="G16" i="38"/>
  <c r="G15" i="38"/>
  <c r="G24" i="38"/>
  <c r="D19" i="38"/>
  <c r="G19" i="38" s="1"/>
  <c r="O25" i="26" l="1"/>
  <c r="O18" i="26" l="1"/>
  <c r="V65" i="26"/>
  <c r="U65" i="26"/>
  <c r="T65" i="26"/>
  <c r="S65" i="26"/>
  <c r="Q65" i="26"/>
  <c r="P65" i="26"/>
  <c r="O65" i="26"/>
  <c r="N65" i="26"/>
  <c r="M65" i="26"/>
  <c r="L65" i="26"/>
  <c r="K65" i="26"/>
  <c r="J65" i="26"/>
  <c r="W64" i="26"/>
  <c r="V64" i="26"/>
  <c r="U64" i="26"/>
  <c r="T64" i="26"/>
  <c r="S64" i="26"/>
  <c r="Q64" i="26"/>
  <c r="P64" i="26"/>
  <c r="O64" i="26"/>
  <c r="N64" i="26"/>
  <c r="M64" i="26"/>
  <c r="L64" i="26"/>
  <c r="K64" i="26"/>
  <c r="J64" i="26"/>
  <c r="W63" i="26"/>
  <c r="U63" i="26"/>
  <c r="T63" i="26"/>
  <c r="S63" i="26"/>
  <c r="Q63" i="26"/>
  <c r="P63" i="26"/>
  <c r="O63" i="26"/>
  <c r="N63" i="26"/>
  <c r="M63" i="26"/>
  <c r="L63" i="26"/>
  <c r="K63" i="26"/>
  <c r="J63" i="26"/>
  <c r="W62" i="26"/>
  <c r="V62" i="26"/>
  <c r="U62" i="26"/>
  <c r="T62" i="26"/>
  <c r="S62" i="26"/>
  <c r="Q62" i="26"/>
  <c r="P62" i="26"/>
  <c r="O62" i="26"/>
  <c r="N62" i="26"/>
  <c r="M62" i="26"/>
  <c r="L62" i="26"/>
  <c r="K62" i="26"/>
  <c r="J62" i="26"/>
  <c r="W61" i="26"/>
  <c r="V61" i="26"/>
  <c r="U61" i="26"/>
  <c r="T61" i="26"/>
  <c r="S61" i="26"/>
  <c r="Q61" i="26"/>
  <c r="P61" i="26"/>
  <c r="O61" i="26"/>
  <c r="N61" i="26"/>
  <c r="M61" i="26"/>
  <c r="L61" i="26"/>
  <c r="K61" i="26"/>
  <c r="J61" i="26"/>
  <c r="W60" i="26"/>
  <c r="V60" i="26"/>
  <c r="U60" i="26"/>
  <c r="T60" i="26"/>
  <c r="S60" i="26"/>
  <c r="Q60" i="26"/>
  <c r="P60" i="26"/>
  <c r="O60" i="26"/>
  <c r="N60" i="26"/>
  <c r="M60" i="26"/>
  <c r="L60" i="26"/>
  <c r="K60" i="26"/>
  <c r="J60" i="26"/>
  <c r="W59" i="26"/>
  <c r="V59" i="26"/>
  <c r="U59" i="26"/>
  <c r="T59" i="26"/>
  <c r="S59" i="26"/>
  <c r="Q59" i="26"/>
  <c r="P59" i="26"/>
  <c r="O59" i="26"/>
  <c r="N59" i="26"/>
  <c r="M59" i="26"/>
  <c r="L59" i="26"/>
  <c r="K59" i="26"/>
  <c r="J59" i="26"/>
  <c r="W58" i="26"/>
  <c r="V58" i="26"/>
  <c r="U58" i="26"/>
  <c r="T58" i="26"/>
  <c r="S58" i="26"/>
  <c r="Q58" i="26"/>
  <c r="P58" i="26"/>
  <c r="O58" i="26"/>
  <c r="N58" i="26"/>
  <c r="M58" i="26"/>
  <c r="L58" i="26"/>
  <c r="K58" i="26"/>
  <c r="J58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W55" i="26"/>
  <c r="V55" i="26"/>
  <c r="T55" i="26"/>
  <c r="S55" i="26"/>
  <c r="R55" i="26"/>
  <c r="Q55" i="26"/>
  <c r="P55" i="26"/>
  <c r="O55" i="26"/>
  <c r="N55" i="26"/>
  <c r="M55" i="26"/>
  <c r="L55" i="26"/>
  <c r="K55" i="26"/>
  <c r="J55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W51" i="26"/>
  <c r="V51" i="26"/>
  <c r="U51" i="26"/>
  <c r="S51" i="26"/>
  <c r="R51" i="26"/>
  <c r="Q51" i="26"/>
  <c r="P51" i="26"/>
  <c r="O51" i="26"/>
  <c r="N51" i="26"/>
  <c r="M51" i="26"/>
  <c r="L51" i="26"/>
  <c r="K51" i="26"/>
  <c r="J51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W48" i="26"/>
  <c r="V48" i="26"/>
  <c r="T48" i="26"/>
  <c r="S48" i="26"/>
  <c r="R48" i="26"/>
  <c r="Q48" i="26"/>
  <c r="P48" i="26"/>
  <c r="O48" i="26"/>
  <c r="N48" i="26"/>
  <c r="M48" i="26"/>
  <c r="L48" i="26"/>
  <c r="K48" i="26"/>
  <c r="J48" i="26"/>
  <c r="W47" i="26"/>
  <c r="V47" i="26"/>
  <c r="U47" i="26"/>
  <c r="T47" i="26"/>
  <c r="S47" i="26"/>
  <c r="R47" i="26"/>
  <c r="Q47" i="26"/>
  <c r="P47" i="26"/>
  <c r="N47" i="26"/>
  <c r="M47" i="26"/>
  <c r="L47" i="26"/>
  <c r="K47" i="26"/>
  <c r="J47" i="26"/>
  <c r="W46" i="26"/>
  <c r="V46" i="26"/>
  <c r="T46" i="26"/>
  <c r="S46" i="26"/>
  <c r="R46" i="26"/>
  <c r="Q46" i="26"/>
  <c r="P46" i="26"/>
  <c r="N46" i="26"/>
  <c r="M46" i="26"/>
  <c r="L46" i="26"/>
  <c r="K46" i="26"/>
  <c r="J46" i="26"/>
  <c r="W45" i="26"/>
  <c r="V45" i="26"/>
  <c r="U45" i="26"/>
  <c r="T45" i="26"/>
  <c r="S45" i="26"/>
  <c r="R45" i="26"/>
  <c r="Q45" i="26"/>
  <c r="P45" i="26"/>
  <c r="N45" i="26"/>
  <c r="M45" i="26"/>
  <c r="L45" i="26"/>
  <c r="K45" i="26"/>
  <c r="J45" i="26"/>
  <c r="W44" i="26"/>
  <c r="V44" i="26"/>
  <c r="U44" i="26"/>
  <c r="T44" i="26"/>
  <c r="S44" i="26"/>
  <c r="R44" i="26"/>
  <c r="Q44" i="26"/>
  <c r="P44" i="26"/>
  <c r="N44" i="26"/>
  <c r="M44" i="26"/>
  <c r="L44" i="26"/>
  <c r="K44" i="26"/>
  <c r="J44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W39" i="26"/>
  <c r="U39" i="26"/>
  <c r="T39" i="26"/>
  <c r="S39" i="26"/>
  <c r="Q39" i="26"/>
  <c r="P39" i="26"/>
  <c r="O39" i="26"/>
  <c r="N39" i="26"/>
  <c r="M39" i="26"/>
  <c r="L39" i="26"/>
  <c r="K39" i="26"/>
  <c r="J39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W32" i="26"/>
  <c r="V32" i="26"/>
  <c r="U32" i="26"/>
  <c r="T32" i="26"/>
  <c r="S32" i="26"/>
  <c r="Q32" i="26"/>
  <c r="P32" i="26"/>
  <c r="O32" i="26"/>
  <c r="N32" i="26"/>
  <c r="M32" i="26"/>
  <c r="L32" i="26"/>
  <c r="K32" i="26"/>
  <c r="J32" i="26"/>
  <c r="W31" i="26"/>
  <c r="V31" i="26"/>
  <c r="U31" i="26"/>
  <c r="T31" i="26"/>
  <c r="S31" i="26"/>
  <c r="Q31" i="26"/>
  <c r="P31" i="26"/>
  <c r="O31" i="26"/>
  <c r="N31" i="26"/>
  <c r="M31" i="26"/>
  <c r="L31" i="26"/>
  <c r="K31" i="26"/>
  <c r="J31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W25" i="26"/>
  <c r="V25" i="26"/>
  <c r="U25" i="26"/>
  <c r="T25" i="26"/>
  <c r="S25" i="26"/>
  <c r="R25" i="26"/>
  <c r="Q25" i="26"/>
  <c r="P25" i="26"/>
  <c r="N25" i="26"/>
  <c r="M25" i="26"/>
  <c r="L25" i="26"/>
  <c r="K25" i="26"/>
  <c r="J25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W20" i="26"/>
  <c r="V20" i="26"/>
  <c r="U20" i="26"/>
  <c r="T20" i="26"/>
  <c r="S20" i="26"/>
  <c r="R20" i="26"/>
  <c r="Q20" i="26"/>
  <c r="P20" i="26"/>
  <c r="N20" i="26"/>
  <c r="M20" i="26"/>
  <c r="L20" i="26"/>
  <c r="K20" i="26"/>
  <c r="J20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W18" i="26"/>
  <c r="V18" i="26"/>
  <c r="U18" i="26"/>
  <c r="T18" i="26"/>
  <c r="S18" i="26"/>
  <c r="R18" i="26"/>
  <c r="Q18" i="26"/>
  <c r="P18" i="26"/>
  <c r="N18" i="26"/>
  <c r="M18" i="26"/>
  <c r="L18" i="26"/>
  <c r="K18" i="26"/>
  <c r="J18" i="26"/>
  <c r="W17" i="26"/>
  <c r="V17" i="26"/>
  <c r="U17" i="26"/>
  <c r="T17" i="26"/>
  <c r="S17" i="26"/>
  <c r="Q17" i="26"/>
  <c r="P17" i="26"/>
  <c r="O17" i="26"/>
  <c r="N17" i="26"/>
  <c r="M17" i="26"/>
  <c r="L17" i="26"/>
  <c r="K17" i="26"/>
  <c r="J17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J15" i="26"/>
  <c r="P15" i="26" l="1"/>
  <c r="M26" i="17" l="1"/>
  <c r="M25" i="17"/>
  <c r="M24" i="17"/>
  <c r="M23" i="17"/>
  <c r="M22" i="17"/>
  <c r="M21" i="17"/>
  <c r="M20" i="17"/>
  <c r="M19" i="17"/>
  <c r="M16" i="17"/>
  <c r="M13" i="17"/>
  <c r="M12" i="17"/>
  <c r="M11" i="17"/>
  <c r="M10" i="17"/>
  <c r="M9" i="17"/>
  <c r="M8" i="17"/>
  <c r="K7" i="17" l="1"/>
  <c r="G7" i="17"/>
  <c r="G8" i="17"/>
  <c r="P22" i="35" l="1"/>
  <c r="J86" i="26"/>
  <c r="K86" i="26"/>
  <c r="L86" i="26"/>
  <c r="M86" i="26"/>
  <c r="N86" i="26"/>
  <c r="O86" i="26"/>
  <c r="P86" i="26"/>
  <c r="Q86" i="26"/>
  <c r="R86" i="26"/>
  <c r="S86" i="26"/>
  <c r="T86" i="26"/>
  <c r="U86" i="26"/>
  <c r="V86" i="26"/>
  <c r="W86" i="26"/>
  <c r="J85" i="26"/>
  <c r="K85" i="26"/>
  <c r="L85" i="26"/>
  <c r="M85" i="26"/>
  <c r="N85" i="26"/>
  <c r="O85" i="26"/>
  <c r="P85" i="26"/>
  <c r="Q85" i="26"/>
  <c r="R85" i="26"/>
  <c r="S85" i="26"/>
  <c r="T85" i="26"/>
  <c r="U85" i="26"/>
  <c r="V85" i="26"/>
  <c r="W85" i="26"/>
  <c r="J29" i="37" l="1"/>
  <c r="J12" i="37"/>
  <c r="J31" i="37" l="1"/>
  <c r="J8" i="17" l="1"/>
  <c r="L15" i="26" l="1"/>
  <c r="E92" i="26"/>
  <c r="H92" i="26"/>
  <c r="M15" i="26" l="1"/>
  <c r="Q15" i="26"/>
  <c r="Q14" i="26"/>
  <c r="Q13" i="26"/>
  <c r="Q12" i="26"/>
  <c r="Q11" i="26"/>
  <c r="Q10" i="26"/>
  <c r="J83" i="26" l="1"/>
  <c r="J82" i="26"/>
  <c r="J81" i="26"/>
  <c r="J80" i="26"/>
  <c r="J79" i="26"/>
  <c r="J78" i="26"/>
  <c r="J77" i="26"/>
  <c r="J76" i="26"/>
  <c r="J75" i="26"/>
  <c r="J74" i="26"/>
  <c r="J73" i="26"/>
  <c r="J72" i="26"/>
  <c r="J71" i="26"/>
  <c r="J70" i="26"/>
  <c r="J69" i="26"/>
  <c r="J68" i="26"/>
  <c r="J67" i="26"/>
  <c r="J66" i="26"/>
  <c r="J14" i="26"/>
  <c r="J13" i="26"/>
  <c r="J12" i="26"/>
  <c r="J11" i="26"/>
  <c r="J10" i="26"/>
  <c r="K15" i="26"/>
  <c r="K14" i="26"/>
  <c r="K13" i="26"/>
  <c r="K12" i="26"/>
  <c r="K11" i="26"/>
  <c r="K29" i="37" l="1"/>
  <c r="F16" i="36" l="1"/>
  <c r="G16" i="36" s="1"/>
  <c r="I29" i="37" l="1"/>
  <c r="I12" i="3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H8" i="17"/>
  <c r="L8" i="17" s="1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W81" i="26"/>
  <c r="V81" i="26"/>
  <c r="U81" i="26"/>
  <c r="T81" i="26"/>
  <c r="S81" i="26"/>
  <c r="Q81" i="26"/>
  <c r="P81" i="26"/>
  <c r="O81" i="26"/>
  <c r="N81" i="26"/>
  <c r="M81" i="26"/>
  <c r="L81" i="26"/>
  <c r="K81" i="26"/>
  <c r="W80" i="26"/>
  <c r="V80" i="26"/>
  <c r="U80" i="26"/>
  <c r="T80" i="26"/>
  <c r="S80" i="26"/>
  <c r="Q80" i="26"/>
  <c r="P80" i="26"/>
  <c r="O80" i="26"/>
  <c r="N80" i="26"/>
  <c r="M80" i="26"/>
  <c r="L80" i="26"/>
  <c r="K80" i="26"/>
  <c r="W79" i="26"/>
  <c r="V79" i="26"/>
  <c r="U79" i="26"/>
  <c r="T79" i="26"/>
  <c r="S79" i="26"/>
  <c r="Q79" i="26"/>
  <c r="P79" i="26"/>
  <c r="O79" i="26"/>
  <c r="N79" i="26"/>
  <c r="M79" i="26"/>
  <c r="L79" i="26"/>
  <c r="K79" i="26"/>
  <c r="W78" i="26"/>
  <c r="V78" i="26"/>
  <c r="U78" i="26"/>
  <c r="T78" i="26"/>
  <c r="S78" i="26"/>
  <c r="Q78" i="26"/>
  <c r="P78" i="26"/>
  <c r="O78" i="26"/>
  <c r="N78" i="26"/>
  <c r="M78" i="26"/>
  <c r="L78" i="26"/>
  <c r="K78" i="26"/>
  <c r="W77" i="26"/>
  <c r="V77" i="26"/>
  <c r="U77" i="26"/>
  <c r="T77" i="26"/>
  <c r="S77" i="26"/>
  <c r="Q77" i="26"/>
  <c r="P77" i="26"/>
  <c r="O77" i="26"/>
  <c r="N77" i="26"/>
  <c r="M77" i="26"/>
  <c r="L77" i="26"/>
  <c r="K77" i="26"/>
  <c r="W76" i="26"/>
  <c r="V76" i="26"/>
  <c r="U76" i="26"/>
  <c r="T76" i="26"/>
  <c r="S76" i="26"/>
  <c r="Q76" i="26"/>
  <c r="P76" i="26"/>
  <c r="O76" i="26"/>
  <c r="N76" i="26"/>
  <c r="M76" i="26"/>
  <c r="L76" i="26"/>
  <c r="K76" i="26"/>
  <c r="W75" i="26"/>
  <c r="V75" i="26"/>
  <c r="U75" i="26"/>
  <c r="T75" i="26"/>
  <c r="S75" i="26"/>
  <c r="Q75" i="26"/>
  <c r="P75" i="26"/>
  <c r="O75" i="26"/>
  <c r="N75" i="26"/>
  <c r="M75" i="26"/>
  <c r="L75" i="26"/>
  <c r="K75" i="26"/>
  <c r="W74" i="26"/>
  <c r="V74" i="26"/>
  <c r="U74" i="26"/>
  <c r="T74" i="26"/>
  <c r="S74" i="26"/>
  <c r="Q74" i="26"/>
  <c r="P74" i="26"/>
  <c r="O74" i="26"/>
  <c r="N74" i="26"/>
  <c r="M74" i="26"/>
  <c r="L74" i="26"/>
  <c r="K74" i="26"/>
  <c r="W73" i="26"/>
  <c r="V73" i="26"/>
  <c r="U73" i="26"/>
  <c r="T73" i="26"/>
  <c r="S73" i="26"/>
  <c r="Q73" i="26"/>
  <c r="P73" i="26"/>
  <c r="O73" i="26"/>
  <c r="N73" i="26"/>
  <c r="M73" i="26"/>
  <c r="L73" i="26"/>
  <c r="K73" i="26"/>
  <c r="W72" i="26"/>
  <c r="V72" i="26"/>
  <c r="U72" i="26"/>
  <c r="T72" i="26"/>
  <c r="S72" i="26"/>
  <c r="Q72" i="26"/>
  <c r="P72" i="26"/>
  <c r="O72" i="26"/>
  <c r="N72" i="26"/>
  <c r="M72" i="26"/>
  <c r="L72" i="26"/>
  <c r="K72" i="26"/>
  <c r="J6" i="35"/>
  <c r="J18" i="35"/>
  <c r="J27" i="17"/>
  <c r="N27" i="17" s="1"/>
  <c r="I27" i="17"/>
  <c r="M27" i="17" s="1"/>
  <c r="H27" i="17"/>
  <c r="L27" i="17" s="1"/>
  <c r="G27" i="17"/>
  <c r="K27" i="17" s="1"/>
  <c r="J26" i="17"/>
  <c r="N26" i="17" s="1"/>
  <c r="I26" i="17"/>
  <c r="H26" i="17"/>
  <c r="L26" i="17" s="1"/>
  <c r="G26" i="17"/>
  <c r="J25" i="17"/>
  <c r="N25" i="17" s="1"/>
  <c r="I25" i="17"/>
  <c r="H25" i="17"/>
  <c r="L25" i="17" s="1"/>
  <c r="G25" i="17"/>
  <c r="J24" i="17"/>
  <c r="N24" i="17" s="1"/>
  <c r="I24" i="17"/>
  <c r="H24" i="17"/>
  <c r="L24" i="17" s="1"/>
  <c r="G24" i="17"/>
  <c r="J23" i="17"/>
  <c r="N23" i="17" s="1"/>
  <c r="I23" i="17"/>
  <c r="H23" i="17"/>
  <c r="L23" i="17" s="1"/>
  <c r="G23" i="17"/>
  <c r="J22" i="17"/>
  <c r="N22" i="17" s="1"/>
  <c r="I22" i="17"/>
  <c r="H22" i="17"/>
  <c r="L22" i="17" s="1"/>
  <c r="G22" i="17"/>
  <c r="J21" i="17"/>
  <c r="N21" i="17" s="1"/>
  <c r="I21" i="17"/>
  <c r="H21" i="17"/>
  <c r="L21" i="17" s="1"/>
  <c r="G21" i="17"/>
  <c r="J20" i="17"/>
  <c r="N20" i="17" s="1"/>
  <c r="I20" i="17"/>
  <c r="H20" i="17"/>
  <c r="L20" i="17" s="1"/>
  <c r="G20" i="17"/>
  <c r="J19" i="17"/>
  <c r="N19" i="17" s="1"/>
  <c r="I19" i="17"/>
  <c r="H19" i="17"/>
  <c r="L19" i="17" s="1"/>
  <c r="G19" i="17"/>
  <c r="J18" i="17"/>
  <c r="N18" i="17" s="1"/>
  <c r="I18" i="17"/>
  <c r="H18" i="17"/>
  <c r="L18" i="17" s="1"/>
  <c r="G18" i="17"/>
  <c r="J17" i="17"/>
  <c r="N17" i="17" s="1"/>
  <c r="I17" i="17"/>
  <c r="H17" i="17"/>
  <c r="G17" i="17"/>
  <c r="J16" i="17"/>
  <c r="N16" i="17" s="1"/>
  <c r="I16" i="17"/>
  <c r="H16" i="17"/>
  <c r="L16" i="17" s="1"/>
  <c r="G16" i="17"/>
  <c r="J15" i="17"/>
  <c r="N15" i="17" s="1"/>
  <c r="I15" i="17"/>
  <c r="H15" i="17"/>
  <c r="L15" i="17" s="1"/>
  <c r="G15" i="17"/>
  <c r="J14" i="17"/>
  <c r="N14" i="17" s="1"/>
  <c r="I14" i="17"/>
  <c r="H14" i="17"/>
  <c r="L14" i="17" s="1"/>
  <c r="G14" i="17"/>
  <c r="J13" i="17"/>
  <c r="N13" i="17" s="1"/>
  <c r="I13" i="17"/>
  <c r="G13" i="17"/>
  <c r="K13" i="17" s="1"/>
  <c r="J12" i="17"/>
  <c r="N12" i="17" s="1"/>
  <c r="I12" i="17"/>
  <c r="H12" i="17"/>
  <c r="L12" i="17" s="1"/>
  <c r="G12" i="17"/>
  <c r="K12" i="17" s="1"/>
  <c r="J11" i="17"/>
  <c r="N11" i="17" s="1"/>
  <c r="I11" i="17"/>
  <c r="H11" i="17"/>
  <c r="L11" i="17" s="1"/>
  <c r="G11" i="17"/>
  <c r="K11" i="17" s="1"/>
  <c r="N10" i="17"/>
  <c r="I10" i="17"/>
  <c r="H10" i="17"/>
  <c r="L10" i="17" s="1"/>
  <c r="G10" i="17"/>
  <c r="K10" i="17" s="1"/>
  <c r="J9" i="17"/>
  <c r="N9" i="17" s="1"/>
  <c r="I9" i="17"/>
  <c r="H9" i="17"/>
  <c r="L9" i="17" s="1"/>
  <c r="G9" i="17"/>
  <c r="N8" i="17"/>
  <c r="I8" i="17"/>
  <c r="K8" i="17"/>
  <c r="J7" i="17"/>
  <c r="N7" i="17" s="1"/>
  <c r="I7" i="17"/>
  <c r="M7" i="17" s="1"/>
  <c r="Q8" i="44"/>
  <c r="R6" i="44"/>
  <c r="F92" i="26"/>
  <c r="G92" i="26"/>
  <c r="J8" i="26"/>
  <c r="J9" i="26"/>
  <c r="H7" i="17"/>
  <c r="L7" i="17" s="1"/>
  <c r="D28" i="17"/>
  <c r="E8" i="35" s="1"/>
  <c r="E10" i="35" s="1"/>
  <c r="J10" i="35" s="1"/>
  <c r="O4" i="37"/>
  <c r="K41" i="37"/>
  <c r="K36" i="37"/>
  <c r="H34" i="37" s="1"/>
  <c r="K12" i="37"/>
  <c r="W91" i="26"/>
  <c r="W71" i="26"/>
  <c r="W70" i="26"/>
  <c r="W69" i="26"/>
  <c r="W68" i="26"/>
  <c r="W67" i="26"/>
  <c r="W66" i="26"/>
  <c r="W15" i="26"/>
  <c r="W14" i="26"/>
  <c r="W13" i="26"/>
  <c r="W12" i="26"/>
  <c r="W11" i="26"/>
  <c r="W10" i="26"/>
  <c r="W9" i="26"/>
  <c r="W8" i="26"/>
  <c r="W7" i="26"/>
  <c r="P7" i="26"/>
  <c r="F29" i="37"/>
  <c r="E29" i="37"/>
  <c r="H41" i="37"/>
  <c r="L7" i="26"/>
  <c r="L8" i="26"/>
  <c r="L9" i="26"/>
  <c r="L10" i="26"/>
  <c r="L11" i="26"/>
  <c r="L12" i="26"/>
  <c r="L13" i="26"/>
  <c r="L14" i="26"/>
  <c r="L66" i="26"/>
  <c r="L67" i="26"/>
  <c r="L68" i="26"/>
  <c r="L69" i="26"/>
  <c r="L70" i="26"/>
  <c r="L71" i="26"/>
  <c r="L91" i="26"/>
  <c r="M7" i="26"/>
  <c r="M8" i="26"/>
  <c r="M9" i="26"/>
  <c r="M10" i="26"/>
  <c r="M11" i="26"/>
  <c r="M12" i="26"/>
  <c r="M13" i="26"/>
  <c r="M14" i="26"/>
  <c r="M66" i="26"/>
  <c r="M67" i="26"/>
  <c r="M68" i="26"/>
  <c r="M69" i="26"/>
  <c r="M70" i="26"/>
  <c r="M71" i="26"/>
  <c r="M91" i="26"/>
  <c r="O67" i="26"/>
  <c r="O12" i="26"/>
  <c r="O68" i="26"/>
  <c r="P8" i="26"/>
  <c r="P9" i="26"/>
  <c r="P10" i="26"/>
  <c r="P11" i="26"/>
  <c r="P12" i="26"/>
  <c r="P13" i="26"/>
  <c r="P14" i="26"/>
  <c r="P66" i="26"/>
  <c r="P67" i="26"/>
  <c r="P68" i="26"/>
  <c r="P69" i="26"/>
  <c r="P70" i="26"/>
  <c r="P71" i="26"/>
  <c r="P91" i="26"/>
  <c r="J7" i="26"/>
  <c r="J91" i="26"/>
  <c r="Q7" i="26"/>
  <c r="Q8" i="26"/>
  <c r="Q9" i="26"/>
  <c r="Q66" i="26"/>
  <c r="Q67" i="26"/>
  <c r="Q68" i="26"/>
  <c r="Q69" i="26"/>
  <c r="Q70" i="26"/>
  <c r="Q71" i="26"/>
  <c r="Q91" i="26"/>
  <c r="R7" i="26"/>
  <c r="R8" i="26"/>
  <c r="R9" i="26"/>
  <c r="R10" i="26"/>
  <c r="R11" i="26"/>
  <c r="R12" i="26"/>
  <c r="R13" i="26"/>
  <c r="R14" i="26"/>
  <c r="R15" i="26"/>
  <c r="R91" i="26"/>
  <c r="U7" i="26"/>
  <c r="U8" i="26"/>
  <c r="U9" i="26"/>
  <c r="U10" i="26"/>
  <c r="U11" i="26"/>
  <c r="U12" i="26"/>
  <c r="U13" i="26"/>
  <c r="U14" i="26"/>
  <c r="U15" i="26"/>
  <c r="U66" i="26"/>
  <c r="U67" i="26"/>
  <c r="U68" i="26"/>
  <c r="U69" i="26"/>
  <c r="U70" i="26"/>
  <c r="U71" i="26"/>
  <c r="U91" i="26"/>
  <c r="K7" i="26"/>
  <c r="K8" i="26"/>
  <c r="K9" i="26"/>
  <c r="K10" i="26"/>
  <c r="K66" i="26"/>
  <c r="K67" i="26"/>
  <c r="K68" i="26"/>
  <c r="K69" i="26"/>
  <c r="K70" i="26"/>
  <c r="K71" i="26"/>
  <c r="K91" i="26"/>
  <c r="T7" i="26"/>
  <c r="T8" i="26"/>
  <c r="T9" i="26"/>
  <c r="T10" i="26"/>
  <c r="T11" i="26"/>
  <c r="T12" i="26"/>
  <c r="T13" i="26"/>
  <c r="T14" i="26"/>
  <c r="T15" i="26"/>
  <c r="T66" i="26"/>
  <c r="T67" i="26"/>
  <c r="T68" i="26"/>
  <c r="T69" i="26"/>
  <c r="T70" i="26"/>
  <c r="T71" i="26"/>
  <c r="T91" i="26"/>
  <c r="V7" i="26"/>
  <c r="V8" i="26"/>
  <c r="V9" i="26"/>
  <c r="V10" i="26"/>
  <c r="V11" i="26"/>
  <c r="V12" i="26"/>
  <c r="V13" i="26"/>
  <c r="V14" i="26"/>
  <c r="V15" i="26"/>
  <c r="V95" i="26"/>
  <c r="V96" i="26"/>
  <c r="V97" i="26"/>
  <c r="V98" i="26"/>
  <c r="V66" i="26"/>
  <c r="V67" i="26"/>
  <c r="V68" i="26"/>
  <c r="V69" i="26"/>
  <c r="V70" i="26"/>
  <c r="V71" i="26"/>
  <c r="V91" i="26"/>
  <c r="D27" i="37"/>
  <c r="H27" i="37" s="1"/>
  <c r="N7" i="26"/>
  <c r="N8" i="26"/>
  <c r="N9" i="26"/>
  <c r="N10" i="26"/>
  <c r="N11" i="26"/>
  <c r="N12" i="26"/>
  <c r="N13" i="26"/>
  <c r="N14" i="26"/>
  <c r="N15" i="26"/>
  <c r="N66" i="26"/>
  <c r="N67" i="26"/>
  <c r="N68" i="26"/>
  <c r="N69" i="26"/>
  <c r="N70" i="26"/>
  <c r="N71" i="26"/>
  <c r="N91" i="26"/>
  <c r="O7" i="26"/>
  <c r="O8" i="26"/>
  <c r="O9" i="26"/>
  <c r="O10" i="26"/>
  <c r="O11" i="26"/>
  <c r="O13" i="26"/>
  <c r="O14" i="26"/>
  <c r="O15" i="26"/>
  <c r="O66" i="26"/>
  <c r="O69" i="26"/>
  <c r="O70" i="26"/>
  <c r="O71" i="26"/>
  <c r="O91" i="26"/>
  <c r="D6" i="44"/>
  <c r="F6" i="44" s="1"/>
  <c r="D7" i="44"/>
  <c r="F7" i="44" s="1"/>
  <c r="D8" i="44"/>
  <c r="F8" i="44" s="1"/>
  <c r="D9" i="44"/>
  <c r="F9" i="44" s="1"/>
  <c r="D10" i="44"/>
  <c r="F10" i="44" s="1"/>
  <c r="D11" i="44"/>
  <c r="F11" i="44" s="1"/>
  <c r="D12" i="44"/>
  <c r="F12" i="44" s="1"/>
  <c r="D13" i="44"/>
  <c r="F13" i="44" s="1"/>
  <c r="D14" i="44"/>
  <c r="F14" i="44" s="1"/>
  <c r="D15" i="44"/>
  <c r="F15" i="44" s="1"/>
  <c r="D16" i="44"/>
  <c r="F16" i="44" s="1"/>
  <c r="F17" i="44"/>
  <c r="D5" i="44"/>
  <c r="E19" i="44"/>
  <c r="S71" i="26"/>
  <c r="C19" i="44"/>
  <c r="B19" i="44"/>
  <c r="S70" i="26"/>
  <c r="S8" i="26"/>
  <c r="S11" i="26"/>
  <c r="S7" i="26"/>
  <c r="S9" i="26"/>
  <c r="S10" i="26"/>
  <c r="S12" i="26"/>
  <c r="S13" i="26"/>
  <c r="S14" i="26"/>
  <c r="S15" i="26"/>
  <c r="S66" i="26"/>
  <c r="S67" i="26"/>
  <c r="S68" i="26"/>
  <c r="S69" i="26"/>
  <c r="S91" i="26"/>
  <c r="G23" i="38"/>
  <c r="D31" i="38"/>
  <c r="G14" i="38"/>
  <c r="G8" i="38"/>
  <c r="E28" i="17"/>
  <c r="E20" i="35" l="1"/>
  <c r="E22" i="35" s="1"/>
  <c r="J22" i="35" s="1"/>
  <c r="J20" i="35" s="1"/>
  <c r="U92" i="26"/>
  <c r="D23" i="37" s="1"/>
  <c r="H23" i="37" s="1"/>
  <c r="W92" i="26"/>
  <c r="R92" i="26"/>
  <c r="D22" i="37" s="1"/>
  <c r="H22" i="37" s="1"/>
  <c r="N92" i="26"/>
  <c r="D17" i="37" s="1"/>
  <c r="Q92" i="26"/>
  <c r="D21" i="37" s="1"/>
  <c r="H21" i="37" s="1"/>
  <c r="P92" i="26"/>
  <c r="D19" i="37" s="1"/>
  <c r="H19" i="37" s="1"/>
  <c r="L92" i="26"/>
  <c r="D15" i="37" s="1"/>
  <c r="H15" i="37" s="1"/>
  <c r="S92" i="26"/>
  <c r="T92" i="26"/>
  <c r="D25" i="37" s="1"/>
  <c r="H25" i="37" s="1"/>
  <c r="K92" i="26"/>
  <c r="D24" i="37" s="1"/>
  <c r="H24" i="37" s="1"/>
  <c r="V92" i="26"/>
  <c r="D26" i="37" s="1"/>
  <c r="H26" i="37" s="1"/>
  <c r="O92" i="26"/>
  <c r="D18" i="37" s="1"/>
  <c r="H18" i="37" s="1"/>
  <c r="M92" i="26"/>
  <c r="D16" i="37" s="1"/>
  <c r="H16" i="37" s="1"/>
  <c r="I31" i="37"/>
  <c r="G31" i="38"/>
  <c r="H28" i="17"/>
  <c r="D7" i="37" s="1"/>
  <c r="H7" i="37" s="1"/>
  <c r="K31" i="37"/>
  <c r="M28" i="17"/>
  <c r="D8" i="37" s="1"/>
  <c r="J92" i="26"/>
  <c r="L28" i="17"/>
  <c r="K28" i="17"/>
  <c r="D9" i="37" s="1"/>
  <c r="H9" i="37" s="1"/>
  <c r="N28" i="17"/>
  <c r="V93" i="26"/>
  <c r="J28" i="17"/>
  <c r="D10" i="37" s="1"/>
  <c r="H10" i="37" s="1"/>
  <c r="G28" i="17"/>
  <c r="D6" i="37" s="1"/>
  <c r="I28" i="17"/>
  <c r="J8" i="35"/>
  <c r="J11" i="35"/>
  <c r="D19" i="44"/>
  <c r="F19" i="44" s="1"/>
  <c r="L8" i="35" l="1"/>
  <c r="P23" i="35" s="1"/>
  <c r="D20" i="37"/>
  <c r="H20" i="37" s="1"/>
  <c r="H29" i="37" s="1"/>
  <c r="O27" i="37" s="1"/>
  <c r="J94" i="26"/>
  <c r="H8" i="37"/>
  <c r="J23" i="35"/>
  <c r="H6" i="37"/>
  <c r="D29" i="17"/>
  <c r="O11" i="37"/>
  <c r="E22" i="36" s="1"/>
  <c r="E93" i="26"/>
  <c r="M15" i="37" l="1"/>
  <c r="O7" i="37" s="1"/>
  <c r="E14" i="36" s="1"/>
  <c r="M31" i="37"/>
  <c r="F22" i="36"/>
  <c r="M6" i="37"/>
  <c r="O5" i="37" s="1"/>
  <c r="H12" i="37"/>
  <c r="F44" i="36" l="1"/>
  <c r="G22" i="36"/>
  <c r="G44" i="36" s="1"/>
  <c r="M27" i="37"/>
  <c r="E10" i="36"/>
  <c r="F10" i="36" s="1"/>
  <c r="G10" i="36" s="1"/>
  <c r="F14" i="36"/>
  <c r="G14" i="36" s="1"/>
  <c r="M7" i="37"/>
  <c r="O6" i="37" s="1"/>
  <c r="H31" i="37"/>
  <c r="H35" i="37" s="1"/>
  <c r="H36" i="37" s="1"/>
  <c r="O9" i="37" l="1"/>
  <c r="E18" i="36" s="1"/>
  <c r="F18" i="36" s="1"/>
  <c r="M29" i="37"/>
  <c r="G34" i="36"/>
  <c r="F34" i="36"/>
  <c r="E12" i="36"/>
  <c r="F12" i="36" s="1"/>
  <c r="G12" i="36" s="1"/>
  <c r="M12" i="37"/>
  <c r="F38" i="36"/>
  <c r="G38" i="36"/>
  <c r="G18" i="36" l="1"/>
  <c r="G40" i="36" s="1"/>
  <c r="F40" i="36"/>
  <c r="O10" i="37"/>
  <c r="R11" i="37" s="1"/>
  <c r="F36" i="36"/>
  <c r="G36" i="36"/>
  <c r="E8" i="36"/>
  <c r="F8" i="36" l="1"/>
  <c r="G8" i="36" s="1"/>
  <c r="E20" i="36"/>
  <c r="F20" i="36" s="1"/>
  <c r="G20" i="36" s="1"/>
  <c r="F42" i="36" l="1"/>
  <c r="G42" i="36"/>
  <c r="G32" i="36"/>
  <c r="F32" i="36"/>
</calcChain>
</file>

<file path=xl/sharedStrings.xml><?xml version="1.0" encoding="utf-8"?>
<sst xmlns="http://schemas.openxmlformats.org/spreadsheetml/2006/main" count="387" uniqueCount="271">
  <si>
    <t>Receipts</t>
  </si>
  <si>
    <t>Payments</t>
  </si>
  <si>
    <t>Insurance</t>
  </si>
  <si>
    <t>Interest</t>
  </si>
  <si>
    <t>Date</t>
  </si>
  <si>
    <t>Details</t>
  </si>
  <si>
    <t>Chq No</t>
  </si>
  <si>
    <t>VAT</t>
  </si>
  <si>
    <t>Code</t>
  </si>
  <si>
    <t>Balance</t>
  </si>
  <si>
    <t>Telephone</t>
  </si>
  <si>
    <t>Wages</t>
  </si>
  <si>
    <t>Cash</t>
  </si>
  <si>
    <t>Cash Book Payment Summary</t>
  </si>
  <si>
    <t>Cash Book Receipts Summary</t>
  </si>
  <si>
    <t>Year Ending</t>
  </si>
  <si>
    <t>1. Balances B/Fwd</t>
  </si>
  <si>
    <t>2. Annual Precept</t>
  </si>
  <si>
    <t>3. Total Other Receipts</t>
  </si>
  <si>
    <t>4. Staff Cost</t>
  </si>
  <si>
    <t>5. Loan/Int/Cap Paid</t>
  </si>
  <si>
    <t>6. All Other Payments</t>
  </si>
  <si>
    <t>7. Balances C/Fwd</t>
  </si>
  <si>
    <t>8. Total Cash/Investment</t>
  </si>
  <si>
    <t>9. Total Fixed Assets</t>
  </si>
  <si>
    <t>10. Total Borrowings</t>
  </si>
  <si>
    <t>11. Trust Funds</t>
  </si>
  <si>
    <t>NO</t>
  </si>
  <si>
    <t>Bank Current</t>
  </si>
  <si>
    <t>Income and Expenditure Account</t>
  </si>
  <si>
    <t>Income:</t>
  </si>
  <si>
    <t>Precept</t>
  </si>
  <si>
    <t>Bank Interest Received</t>
  </si>
  <si>
    <t>Grants</t>
  </si>
  <si>
    <t>VAT Refund</t>
  </si>
  <si>
    <t>Expenditure:</t>
  </si>
  <si>
    <t>General Admin:</t>
  </si>
  <si>
    <t>Training/Conference</t>
  </si>
  <si>
    <t>Audit</t>
  </si>
  <si>
    <t>Allotment</t>
  </si>
  <si>
    <t>HMRC-VAT</t>
  </si>
  <si>
    <t>Travel</t>
  </si>
  <si>
    <t>Room Hire</t>
  </si>
  <si>
    <t>Donations</t>
  </si>
  <si>
    <t>Water</t>
  </si>
  <si>
    <t>Play Area</t>
  </si>
  <si>
    <t>Others</t>
  </si>
  <si>
    <t xml:space="preserve">Travel </t>
  </si>
  <si>
    <t>Fixed Assets</t>
  </si>
  <si>
    <t>Additions</t>
  </si>
  <si>
    <t>Disposals</t>
  </si>
  <si>
    <t>Land and Buildings</t>
  </si>
  <si>
    <t>Infrastructure Assets:</t>
  </si>
  <si>
    <t>2 Public Seats</t>
  </si>
  <si>
    <t>Community Assets</t>
  </si>
  <si>
    <t>Playground Equipment</t>
  </si>
  <si>
    <t>Admin/PPS</t>
  </si>
  <si>
    <t>Lloyds Bank</t>
  </si>
  <si>
    <t>Transfers</t>
  </si>
  <si>
    <t>Subs/Training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</si>
  <si>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</si>
  <si>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</si>
  <si>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</si>
  <si>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</si>
  <si>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</si>
  <si>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</si>
  <si>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</si>
  <si>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</si>
  <si>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</si>
  <si>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</si>
  <si>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</si>
  <si>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</si>
  <si>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Gross</t>
  </si>
  <si>
    <t>PAYE</t>
  </si>
  <si>
    <t>Net</t>
  </si>
  <si>
    <t>Paid</t>
  </si>
  <si>
    <t>Creditors</t>
  </si>
  <si>
    <t>Summary</t>
  </si>
  <si>
    <t>Debtors</t>
  </si>
  <si>
    <t>Net Surplus to General Reserve</t>
  </si>
  <si>
    <t>Training</t>
  </si>
  <si>
    <t>Subscrip</t>
  </si>
  <si>
    <t>Reserve Movement:</t>
  </si>
  <si>
    <t>Addition during the year</t>
  </si>
  <si>
    <t>Community Projects Reserve</t>
  </si>
  <si>
    <t>Add: Debtors</t>
  </si>
  <si>
    <t>Less: Creditors</t>
  </si>
  <si>
    <t>Agreed with Annual Return Balance - Box 7</t>
  </si>
  <si>
    <t>Agreed with Annual Return Balance - Box 8</t>
  </si>
  <si>
    <t>Allowances</t>
  </si>
  <si>
    <t>Working from Home Monthly Allowance</t>
  </si>
  <si>
    <t>Use of Office space per month</t>
  </si>
  <si>
    <t>Use of Broadband per month</t>
  </si>
  <si>
    <t>per quarter</t>
  </si>
  <si>
    <t>miles</t>
  </si>
  <si>
    <t>Mileage Rate</t>
  </si>
  <si>
    <t>Defibrillator</t>
  </si>
  <si>
    <t>£</t>
  </si>
  <si>
    <t>Inter account transfers</t>
  </si>
  <si>
    <t>Grants to village facilities</t>
  </si>
  <si>
    <t>Inte account transfers</t>
  </si>
  <si>
    <t>Other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</si>
  <si>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</si>
  <si>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</si>
  <si>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</si>
  <si>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</si>
  <si>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</si>
  <si>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</si>
  <si>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</si>
  <si>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</si>
  <si>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Balance b/f</t>
  </si>
  <si>
    <t>Other Income</t>
  </si>
  <si>
    <t>Staff Costs</t>
  </si>
  <si>
    <t>Loan costs</t>
  </si>
  <si>
    <t>All other payments</t>
  </si>
  <si>
    <t>Total cash</t>
  </si>
  <si>
    <t>Total Fixed assets</t>
  </si>
  <si>
    <t>Box 9</t>
  </si>
  <si>
    <t>Balance c/f</t>
  </si>
  <si>
    <t>-</t>
  </si>
  <si>
    <t>Box 10</t>
  </si>
  <si>
    <t>Total borrowings</t>
  </si>
  <si>
    <t>Minety Parish Council</t>
  </si>
  <si>
    <t>Minety  Parish Council</t>
  </si>
  <si>
    <t>Parish Precept</t>
  </si>
  <si>
    <t>Precept Grant</t>
  </si>
  <si>
    <t>Variance</t>
  </si>
  <si>
    <t>Bus Inst Access</t>
  </si>
  <si>
    <t>Statement</t>
  </si>
  <si>
    <t>Unpresented chqs</t>
  </si>
  <si>
    <t>Lloyds Bank Business Instant Access Account</t>
  </si>
  <si>
    <t>Wilts Council invoice</t>
  </si>
  <si>
    <t>Lloyds ban Ins access a/c</t>
  </si>
  <si>
    <t>Reasons for variances</t>
  </si>
  <si>
    <t>%</t>
  </si>
  <si>
    <t>Result of variances set ut above</t>
  </si>
  <si>
    <t>Received Section 106 funds £16,305 and VAT reclaim increase of £3,300 durung 2015-16 nothing received 2016-17</t>
  </si>
  <si>
    <t>Designated for increased expenditure due to the reduced services from Wiltshire Council</t>
  </si>
  <si>
    <t>Spend on Section 106 funds, £19,500 and overdue invoice Wilts Council, £1,500 in 2015-16</t>
  </si>
  <si>
    <t>2 x Bus Shelters</t>
  </si>
  <si>
    <t>2 x Notice Board</t>
  </si>
  <si>
    <t>MPFA Pavilion</t>
  </si>
  <si>
    <t>2 x SID</t>
  </si>
  <si>
    <t>Playing Fields (owned by Fields in Trust)</t>
  </si>
  <si>
    <t>Land behind St Leonards Row</t>
  </si>
  <si>
    <t>Land behind Sawyers Rise</t>
  </si>
  <si>
    <t>Street furniture total</t>
  </si>
  <si>
    <t>Gates and fences</t>
  </si>
  <si>
    <t>War memorial</t>
  </si>
  <si>
    <t>Outside equipment (bins ets)</t>
  </si>
  <si>
    <t>Office equipment</t>
  </si>
  <si>
    <t>general contents</t>
  </si>
  <si>
    <t>Others (defibrilator- traffic calming)</t>
  </si>
  <si>
    <t>Designated Reserves as at 1 April 2020</t>
  </si>
  <si>
    <t>Balance as at 31 March 2021</t>
  </si>
  <si>
    <t>Precpt</t>
  </si>
  <si>
    <t>Sold trailer</t>
  </si>
  <si>
    <t>Accounts for the year ending 31 March 2022</t>
  </si>
  <si>
    <t>Balance as at 1 April 2021</t>
  </si>
  <si>
    <t>Balance as at 31 March 2022</t>
  </si>
  <si>
    <t>Accounts for the year ended 31 March 2022</t>
  </si>
  <si>
    <t>Budget for 2021-22</t>
  </si>
  <si>
    <t>Forecast to 31 Mar 22</t>
  </si>
  <si>
    <t>2020-21</t>
  </si>
  <si>
    <t>BACS</t>
  </si>
  <si>
    <t>Neil Crocker</t>
  </si>
  <si>
    <t>Zoom</t>
  </si>
  <si>
    <t>Iverde - Bins and Installation</t>
  </si>
  <si>
    <t>Minety PCC</t>
  </si>
  <si>
    <t>Minety Village Hall</t>
  </si>
  <si>
    <t>A Vaughan</t>
  </si>
  <si>
    <t>Kilmorey Trust</t>
  </si>
  <si>
    <t>Community Heartbeat</t>
  </si>
  <si>
    <t>V Hourihane</t>
  </si>
  <si>
    <t>Apr</t>
  </si>
  <si>
    <t>Ivdverde (Apr - Jun)</t>
  </si>
  <si>
    <t>Apr-Jun</t>
  </si>
  <si>
    <t>Idverde</t>
  </si>
  <si>
    <t>Gift Internal Auditor</t>
  </si>
  <si>
    <t>Ann</t>
  </si>
  <si>
    <t>Litter Picker</t>
  </si>
  <si>
    <t>Gift</t>
  </si>
  <si>
    <t>Litter picker</t>
  </si>
  <si>
    <t>w/e 04/06</t>
  </si>
  <si>
    <t>w/e 14/05</t>
  </si>
  <si>
    <t>Ann UM</t>
  </si>
  <si>
    <t>A Mann</t>
  </si>
  <si>
    <t>w'e 09/07</t>
  </si>
  <si>
    <t>Postage</t>
  </si>
  <si>
    <t>31/03/22</t>
  </si>
  <si>
    <t>01/04/21</t>
  </si>
  <si>
    <t>Auto Speedwatch camera</t>
  </si>
  <si>
    <t>VAT reclaim &amp; Kilmoray Trust Grant</t>
  </si>
  <si>
    <t>Grant</t>
  </si>
  <si>
    <t>HMRC (PAYE)</t>
  </si>
  <si>
    <t>Maintenance</t>
  </si>
  <si>
    <t>w/e 06/08</t>
  </si>
  <si>
    <t>HMRC</t>
  </si>
  <si>
    <t>Aden Vaughan</t>
  </si>
  <si>
    <t>DIFF</t>
  </si>
  <si>
    <t>Adan Vaughan</t>
  </si>
  <si>
    <t>TIMOTHY VAUGHAN,  MPC CRICKET GRANT</t>
  </si>
  <si>
    <t>minety playing, Grass cutting</t>
  </si>
  <si>
    <t>SLCC ENTERPRISES, training, membership</t>
  </si>
  <si>
    <t>MISS E L FURSMAN</t>
  </si>
  <si>
    <t>MR J SHEPHARD</t>
  </si>
  <si>
    <t>IDVERDE LTD</t>
  </si>
  <si>
    <t>IAN TRITTON, grass cutting</t>
  </si>
  <si>
    <t>NETWISEUK, website vat</t>
  </si>
  <si>
    <t>IDVERDE LTD, bins</t>
  </si>
  <si>
    <t xml:space="preserve">MISS E L FURSMAN </t>
  </si>
  <si>
    <t xml:space="preserve">MISS E L FURSMAN, tax </t>
  </si>
  <si>
    <t xml:space="preserve">ADEN VAUGHAN </t>
  </si>
  <si>
    <t>MINETY VILLAGE HAL</t>
  </si>
  <si>
    <t>ADEN VAUGHAN</t>
  </si>
  <si>
    <t>MISS E L FURSMAN, FLOWERS</t>
  </si>
  <si>
    <t>MISS E L FURSMAN, includes paye deducted</t>
  </si>
  <si>
    <t>V Hourihane Paye return</t>
  </si>
  <si>
    <t>WILTSHIRE COUNCIL</t>
  </si>
  <si>
    <t>wayleaf, energy rebates</t>
  </si>
  <si>
    <t>Kilmorey Trust,battery grant</t>
  </si>
  <si>
    <t>Unidentified</t>
  </si>
  <si>
    <t>playsafety limited, inspect</t>
  </si>
  <si>
    <t>to confirm</t>
  </si>
  <si>
    <t>Community Heartbeat Trust</t>
  </si>
  <si>
    <t>Arthur j Gallagher, ins</t>
  </si>
  <si>
    <t>WALC (Wilts Assoc)</t>
  </si>
  <si>
    <t>Emma L FURSMAN, clerk wages</t>
  </si>
  <si>
    <t>VAT reclaim for 2021</t>
  </si>
  <si>
    <t>smaller lloyds - this COIF charity</t>
  </si>
  <si>
    <t>None</t>
  </si>
  <si>
    <t>MAIN</t>
  </si>
  <si>
    <t>Lloyds Bank Treasurers Account</t>
  </si>
  <si>
    <t>30-91-99    03114338</t>
  </si>
  <si>
    <t>30-91-99    02483232</t>
  </si>
  <si>
    <t>General Reserve - as at 1 April 2021</t>
  </si>
  <si>
    <t>General Reserve - as at 31 Mach 2022</t>
  </si>
  <si>
    <t>Minety, battery farm</t>
  </si>
  <si>
    <t>E.FURSMAN, heating grant to resident</t>
  </si>
  <si>
    <t>accts</t>
  </si>
  <si>
    <t>chgq1678, remebr day wreath</t>
  </si>
  <si>
    <t>WILTSHIRE COUNCIL , wasp nest</t>
  </si>
  <si>
    <t xml:space="preserve">MPFA, tree cutting </t>
  </si>
  <si>
    <t>not for these accts</t>
  </si>
  <si>
    <t>b/f</t>
  </si>
  <si>
    <t>bank bal</t>
  </si>
  <si>
    <t>contra</t>
  </si>
  <si>
    <t>FOR AGAR report 2022</t>
  </si>
  <si>
    <t>BQ</t>
  </si>
  <si>
    <t>232 5555 75</t>
  </si>
  <si>
    <t>Lloyds deposit ac, interest</t>
  </si>
  <si>
    <t>paid from deposit a/c, later trfd</t>
  </si>
  <si>
    <t>Trf current to deposit ac</t>
  </si>
  <si>
    <t>Year ended 31 March 2022</t>
  </si>
  <si>
    <t>year ended 31 March 2022</t>
  </si>
  <si>
    <t>Trf from deposit ac, net effect was that this paym was made rom the COIF bank ac</t>
  </si>
  <si>
    <t>VAT  incurred</t>
  </si>
  <si>
    <t>Training and subscriptions</t>
  </si>
  <si>
    <t>Admin and office</t>
  </si>
  <si>
    <t>Accountancy</t>
  </si>
  <si>
    <t>Wages and salaries</t>
  </si>
  <si>
    <t>Community room hire</t>
  </si>
  <si>
    <t>Grants and donations</t>
  </si>
  <si>
    <t>Repairs and maintenance</t>
  </si>
  <si>
    <t>Play Area costs</t>
  </si>
  <si>
    <t>SK</t>
  </si>
  <si>
    <t>Reconciliation -Bank Balances &amp; net assets:</t>
  </si>
  <si>
    <t>2021-22</t>
  </si>
  <si>
    <t>Prepared by Town Clerk</t>
  </si>
  <si>
    <t>interest</t>
  </si>
  <si>
    <t>MR A SLUCOCK, B&amp;Q, road signs, all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</si>
</sst>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_);_(@_)"/>
    <numFmt numFmtId="166" formatCode="_(* #,##0.00_);_(* \(#,##0.00\);_-* \-_-;_(@_)"/>
    <numFmt numFmtId="167" formatCode="0.000"/>
    <numFmt numFmtId="168" formatCode="_-[$£-809]* #,##0.00_-;\-[$£-809]* #,##0.00_-;_-[$£-809]* &quot;-&quot;??_-;_-@_-"/>
    <numFmt numFmtId="169" formatCode="&quot;£&quot;#,##0.00"/>
    <numFmt numFmtId="170" formatCode="&quot;£&quot;#,##0"/>
  </numFmts>
  <fonts count="33">
    <font>
      <sz val="10"/>
      <name val="Arial"/>
    </font>
    <font>
      <sz val="12"/>
      <name val="TimesNewRomanPS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i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07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4" fontId="8" fillId="0" borderId="0" xfId="0" applyNumberFormat="1" applyFont="1"/>
    <xf numFmtId="165" fontId="8" fillId="0" borderId="0" xfId="0" applyNumberFormat="1" applyFont="1"/>
    <xf numFmtId="165" fontId="8" fillId="0" borderId="1" xfId="0" applyNumberFormat="1" applyFont="1" applyBorder="1"/>
    <xf numFmtId="165" fontId="6" fillId="0" borderId="0" xfId="2" applyNumberFormat="1" applyFont="1"/>
    <xf numFmtId="43" fontId="6" fillId="0" borderId="0" xfId="2" applyNumberFormat="1" applyFont="1"/>
    <xf numFmtId="15" fontId="9" fillId="0" borderId="0" xfId="2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/>
    <xf numFmtId="49" fontId="6" fillId="0" borderId="0" xfId="0" applyNumberFormat="1" applyFont="1"/>
    <xf numFmtId="0" fontId="6" fillId="0" borderId="0" xfId="0" applyFont="1"/>
    <xf numFmtId="165" fontId="5" fillId="0" borderId="0" xfId="0" applyNumberFormat="1" applyFont="1"/>
    <xf numFmtId="14" fontId="9" fillId="0" borderId="0" xfId="0" applyNumberFormat="1" applyFont="1"/>
    <xf numFmtId="164" fontId="8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14" fontId="6" fillId="0" borderId="0" xfId="2" applyNumberFormat="1" applyFont="1"/>
    <xf numFmtId="14" fontId="9" fillId="0" borderId="0" xfId="2" applyNumberFormat="1" applyFont="1"/>
    <xf numFmtId="14" fontId="7" fillId="0" borderId="0" xfId="2" applyNumberFormat="1" applyFont="1" applyAlignment="1">
      <alignment horizontal="center"/>
    </xf>
    <xf numFmtId="39" fontId="6" fillId="0" borderId="0" xfId="2" applyNumberFormat="1" applyFont="1"/>
    <xf numFmtId="39" fontId="7" fillId="0" borderId="0" xfId="2" applyNumberFormat="1" applyFont="1" applyAlignment="1">
      <alignment horizontal="center"/>
    </xf>
    <xf numFmtId="39" fontId="8" fillId="0" borderId="0" xfId="0" applyNumberFormat="1" applyFont="1"/>
    <xf numFmtId="15" fontId="9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center" vertical="center" wrapText="1"/>
    </xf>
    <xf numFmtId="0" fontId="6" fillId="0" borderId="0" xfId="2" applyFont="1" applyAlignment="1">
      <alignment wrapText="1"/>
    </xf>
    <xf numFmtId="0" fontId="12" fillId="0" borderId="0" xfId="0" applyFont="1"/>
    <xf numFmtId="167" fontId="0" fillId="0" borderId="0" xfId="0" applyNumberFormat="1"/>
    <xf numFmtId="168" fontId="0" fillId="0" borderId="0" xfId="0" applyNumberFormat="1"/>
    <xf numFmtId="168" fontId="13" fillId="0" borderId="0" xfId="0" applyNumberFormat="1" applyFont="1"/>
    <xf numFmtId="8" fontId="14" fillId="0" borderId="0" xfId="0" applyNumberFormat="1" applyFont="1"/>
    <xf numFmtId="0" fontId="14" fillId="0" borderId="0" xfId="0" applyFont="1"/>
    <xf numFmtId="167" fontId="14" fillId="0" borderId="0" xfId="0" applyNumberFormat="1" applyFont="1"/>
    <xf numFmtId="0" fontId="4" fillId="0" borderId="0" xfId="0" applyFont="1"/>
    <xf numFmtId="2" fontId="14" fillId="0" borderId="0" xfId="0" applyNumberFormat="1" applyFont="1"/>
    <xf numFmtId="168" fontId="14" fillId="0" borderId="0" xfId="0" applyNumberFormat="1" applyFont="1"/>
    <xf numFmtId="168" fontId="4" fillId="0" borderId="0" xfId="0" applyNumberFormat="1" applyFont="1"/>
    <xf numFmtId="2" fontId="9" fillId="0" borderId="0" xfId="2" applyNumberFormat="1" applyFont="1"/>
    <xf numFmtId="2" fontId="6" fillId="0" borderId="0" xfId="0" applyNumberFormat="1" applyFont="1"/>
    <xf numFmtId="2" fontId="9" fillId="0" borderId="0" xfId="0" applyNumberFormat="1" applyFont="1"/>
    <xf numFmtId="2" fontId="8" fillId="0" borderId="0" xfId="0" applyNumberFormat="1" applyFont="1"/>
    <xf numFmtId="2" fontId="8" fillId="0" borderId="1" xfId="0" applyNumberFormat="1" applyFont="1" applyBorder="1"/>
    <xf numFmtId="49" fontId="9" fillId="0" borderId="0" xfId="0" applyNumberFormat="1" applyFont="1" applyAlignment="1">
      <alignment horizontal="center"/>
    </xf>
    <xf numFmtId="0" fontId="5" fillId="0" borderId="0" xfId="2" applyFont="1"/>
    <xf numFmtId="164" fontId="6" fillId="0" borderId="0" xfId="0" applyNumberFormat="1" applyFont="1"/>
    <xf numFmtId="10" fontId="6" fillId="0" borderId="0" xfId="0" applyNumberFormat="1" applyFont="1"/>
    <xf numFmtId="3" fontId="6" fillId="0" borderId="0" xfId="0" applyNumberFormat="1" applyFont="1"/>
    <xf numFmtId="4" fontId="6" fillId="0" borderId="0" xfId="2" applyNumberFormat="1" applyFont="1"/>
    <xf numFmtId="4" fontId="7" fillId="0" borderId="0" xfId="2" applyNumberFormat="1" applyFont="1" applyAlignment="1">
      <alignment horizontal="center" wrapText="1"/>
    </xf>
    <xf numFmtId="4" fontId="8" fillId="0" borderId="0" xfId="0" applyNumberFormat="1" applyFont="1"/>
    <xf numFmtId="4" fontId="8" fillId="0" borderId="1" xfId="0" applyNumberFormat="1" applyFont="1" applyBorder="1"/>
    <xf numFmtId="0" fontId="10" fillId="0" borderId="0" xfId="2" applyFont="1" applyAlignment="1">
      <alignment horizontal="center"/>
    </xf>
    <xf numFmtId="165" fontId="6" fillId="0" borderId="0" xfId="0" applyNumberFormat="1" applyFont="1"/>
    <xf numFmtId="165" fontId="6" fillId="0" borderId="1" xfId="0" applyNumberFormat="1" applyFont="1" applyBorder="1"/>
    <xf numFmtId="0" fontId="15" fillId="0" borderId="0" xfId="2" applyFont="1"/>
    <xf numFmtId="0" fontId="16" fillId="0" borderId="0" xfId="0" applyFont="1"/>
    <xf numFmtId="0" fontId="16" fillId="0" borderId="0" xfId="0" applyFont="1" applyAlignment="1">
      <alignment horizontal="center"/>
    </xf>
    <xf numFmtId="43" fontId="16" fillId="0" borderId="0" xfId="0" applyNumberFormat="1" applyFont="1"/>
    <xf numFmtId="0" fontId="15" fillId="0" borderId="0" xfId="0" applyFont="1"/>
    <xf numFmtId="165" fontId="17" fillId="0" borderId="0" xfId="0" applyNumberFormat="1" applyFont="1"/>
    <xf numFmtId="166" fontId="16" fillId="0" borderId="0" xfId="0" applyNumberFormat="1" applyFont="1"/>
    <xf numFmtId="43" fontId="16" fillId="0" borderId="0" xfId="0" applyNumberFormat="1" applyFont="1" applyAlignment="1">
      <alignment horizontal="right"/>
    </xf>
    <xf numFmtId="43" fontId="16" fillId="0" borderId="1" xfId="0" applyNumberFormat="1" applyFont="1" applyBorder="1"/>
    <xf numFmtId="0" fontId="18" fillId="0" borderId="0" xfId="0" applyFont="1"/>
    <xf numFmtId="3" fontId="18" fillId="0" borderId="0" xfId="0" applyNumberFormat="1" applyFont="1"/>
    <xf numFmtId="0" fontId="18" fillId="0" borderId="0" xfId="0" quotePrefix="1" applyFont="1" applyAlignment="1">
      <alignment horizontal="left"/>
    </xf>
    <xf numFmtId="43" fontId="16" fillId="0" borderId="2" xfId="0" applyNumberFormat="1" applyFont="1" applyBorder="1"/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quotePrefix="1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left"/>
    </xf>
    <xf numFmtId="0" fontId="18" fillId="0" borderId="0" xfId="0" quotePrefix="1" applyFont="1" applyAlignment="1">
      <alignment horizontal="right"/>
    </xf>
    <xf numFmtId="170" fontId="18" fillId="0" borderId="0" xfId="0" applyNumberFormat="1" applyFont="1"/>
    <xf numFmtId="0" fontId="22" fillId="0" borderId="0" xfId="0" applyFont="1"/>
    <xf numFmtId="4" fontId="22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center" vertical="center"/>
    </xf>
    <xf numFmtId="43" fontId="22" fillId="0" borderId="0" xfId="0" applyNumberFormat="1" applyFont="1"/>
    <xf numFmtId="14" fontId="22" fillId="0" borderId="0" xfId="0" applyNumberFormat="1" applyFont="1"/>
    <xf numFmtId="0" fontId="22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right"/>
    </xf>
    <xf numFmtId="169" fontId="22" fillId="0" borderId="0" xfId="0" applyNumberFormat="1" applyFont="1"/>
    <xf numFmtId="0" fontId="6" fillId="0" borderId="0" xfId="0" applyFont="1" applyAlignment="1">
      <alignment horizontal="center"/>
    </xf>
    <xf numFmtId="43" fontId="6" fillId="0" borderId="0" xfId="0" applyNumberFormat="1" applyFont="1"/>
    <xf numFmtId="2" fontId="6" fillId="0" borderId="3" xfId="0" applyNumberFormat="1" applyFont="1" applyBorder="1"/>
    <xf numFmtId="0" fontId="21" fillId="0" borderId="0" xfId="2" applyFont="1" applyAlignment="1">
      <alignment horizontal="center"/>
    </xf>
    <xf numFmtId="14" fontId="8" fillId="0" borderId="0" xfId="0" quotePrefix="1" applyNumberFormat="1" applyFont="1" applyAlignment="1">
      <alignment horizontal="center" vertical="center"/>
    </xf>
    <xf numFmtId="16" fontId="8" fillId="0" borderId="0" xfId="0" applyNumberFormat="1" applyFont="1" applyAlignment="1">
      <alignment horizontal="center" vertical="center"/>
    </xf>
    <xf numFmtId="0" fontId="16" fillId="2" borderId="0" xfId="0" applyFont="1" applyFill="1"/>
    <xf numFmtId="0" fontId="21" fillId="0" borderId="0" xfId="2" applyFont="1"/>
    <xf numFmtId="0" fontId="7" fillId="3" borderId="0" xfId="2" applyFont="1" applyFill="1" applyAlignment="1">
      <alignment horizontal="center" wrapText="1"/>
    </xf>
    <xf numFmtId="165" fontId="9" fillId="0" borderId="0" xfId="2" applyNumberFormat="1" applyFont="1"/>
    <xf numFmtId="43" fontId="16" fillId="2" borderId="0" xfId="0" applyNumberFormat="1" applyFont="1" applyFill="1"/>
    <xf numFmtId="0" fontId="6" fillId="2" borderId="0" xfId="0" applyFont="1" applyFill="1"/>
    <xf numFmtId="0" fontId="7" fillId="4" borderId="0" xfId="2" applyFont="1" applyFill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4" fontId="8" fillId="5" borderId="0" xfId="0" applyNumberFormat="1" applyFont="1" applyFill="1"/>
    <xf numFmtId="0" fontId="8" fillId="5" borderId="0" xfId="0" applyFont="1" applyFill="1"/>
    <xf numFmtId="1" fontId="8" fillId="5" borderId="0" xfId="0" applyNumberFormat="1" applyFont="1" applyFill="1" applyAlignment="1">
      <alignment horizontal="center" vertical="center"/>
    </xf>
    <xf numFmtId="165" fontId="8" fillId="5" borderId="0" xfId="0" applyNumberFormat="1" applyFont="1" applyFill="1"/>
    <xf numFmtId="0" fontId="6" fillId="5" borderId="0" xfId="2" applyFont="1" applyFill="1"/>
    <xf numFmtId="14" fontId="6" fillId="5" borderId="0" xfId="2" applyNumberFormat="1" applyFont="1" applyFill="1"/>
    <xf numFmtId="0" fontId="6" fillId="5" borderId="0" xfId="2" applyFont="1" applyFill="1" applyAlignment="1">
      <alignment horizontal="center" vertical="center"/>
    </xf>
    <xf numFmtId="4" fontId="6" fillId="5" borderId="0" xfId="2" applyNumberFormat="1" applyFont="1" applyFill="1"/>
    <xf numFmtId="4" fontId="8" fillId="5" borderId="0" xfId="0" applyNumberFormat="1" applyFont="1" applyFill="1"/>
    <xf numFmtId="0" fontId="8" fillId="5" borderId="0" xfId="0" applyFont="1" applyFill="1" applyAlignment="1">
      <alignment horizontal="center" vertical="center"/>
    </xf>
    <xf numFmtId="1" fontId="8" fillId="5" borderId="0" xfId="0" applyNumberFormat="1" applyFont="1" applyFill="1"/>
    <xf numFmtId="165" fontId="6" fillId="5" borderId="0" xfId="0" applyNumberFormat="1" applyFont="1" applyFill="1"/>
    <xf numFmtId="16" fontId="8" fillId="0" borderId="0" xfId="0" applyNumberFormat="1" applyFont="1"/>
    <xf numFmtId="4" fontId="8" fillId="2" borderId="0" xfId="0" applyNumberFormat="1" applyFont="1" applyFill="1"/>
    <xf numFmtId="0" fontId="10" fillId="0" borderId="0" xfId="2" applyFont="1"/>
    <xf numFmtId="15" fontId="9" fillId="0" borderId="0" xfId="2" applyNumberFormat="1" applyFont="1" applyAlignment="1">
      <alignment horizontal="left"/>
    </xf>
    <xf numFmtId="15" fontId="6" fillId="0" borderId="0" xfId="2" applyNumberFormat="1" applyFont="1" applyAlignment="1">
      <alignment horizontal="left"/>
    </xf>
    <xf numFmtId="15" fontId="7" fillId="0" borderId="0" xfId="2" applyNumberFormat="1" applyFont="1" applyAlignment="1">
      <alignment horizontal="left" wrapText="1"/>
    </xf>
    <xf numFmtId="15" fontId="8" fillId="5" borderId="0" xfId="0" applyNumberFormat="1" applyFont="1" applyFill="1" applyAlignment="1">
      <alignment horizontal="left"/>
    </xf>
    <xf numFmtId="15" fontId="8" fillId="0" borderId="0" xfId="0" applyNumberFormat="1" applyFont="1" applyAlignment="1">
      <alignment horizontal="left"/>
    </xf>
    <xf numFmtId="164" fontId="8" fillId="2" borderId="0" xfId="0" applyNumberFormat="1" applyFont="1" applyFill="1"/>
    <xf numFmtId="43" fontId="0" fillId="0" borderId="0" xfId="1" applyFont="1"/>
    <xf numFmtId="43" fontId="0" fillId="0" borderId="0" xfId="1" applyFont="1" applyFill="1"/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/>
    </xf>
    <xf numFmtId="0" fontId="6" fillId="2" borderId="0" xfId="2" applyFont="1" applyFill="1"/>
    <xf numFmtId="0" fontId="8" fillId="2" borderId="0" xfId="0" applyFont="1" applyFill="1" applyAlignment="1">
      <alignment horizontal="left"/>
    </xf>
    <xf numFmtId="14" fontId="8" fillId="2" borderId="0" xfId="0" applyNumberFormat="1" applyFont="1" applyFill="1"/>
    <xf numFmtId="165" fontId="6" fillId="3" borderId="0" xfId="0" applyNumberFormat="1" applyFont="1" applyFill="1"/>
    <xf numFmtId="164" fontId="8" fillId="3" borderId="0" xfId="0" applyNumberFormat="1" applyFont="1" applyFill="1"/>
    <xf numFmtId="0" fontId="8" fillId="2" borderId="0" xfId="0" applyFont="1" applyFill="1"/>
    <xf numFmtId="0" fontId="6" fillId="3" borderId="0" xfId="2" applyFont="1" applyFill="1"/>
    <xf numFmtId="14" fontId="8" fillId="3" borderId="0" xfId="0" applyNumberFormat="1" applyFont="1" applyFill="1" applyAlignment="1">
      <alignment horizontal="center" vertical="center"/>
    </xf>
    <xf numFmtId="1" fontId="8" fillId="3" borderId="0" xfId="0" applyNumberFormat="1" applyFont="1" applyFill="1"/>
    <xf numFmtId="43" fontId="0" fillId="3" borderId="0" xfId="1" applyFont="1" applyFill="1"/>
    <xf numFmtId="0" fontId="11" fillId="0" borderId="0" xfId="0" applyFont="1" applyAlignment="1">
      <alignment horizontal="center" vertical="center"/>
    </xf>
    <xf numFmtId="168" fontId="8" fillId="0" borderId="0" xfId="3" applyNumberFormat="1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49" fontId="6" fillId="0" borderId="0" xfId="0" applyNumberFormat="1" applyFont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/>
    <xf numFmtId="0" fontId="24" fillId="0" borderId="0" xfId="2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1" fontId="26" fillId="0" borderId="0" xfId="0" applyNumberFormat="1" applyFont="1"/>
    <xf numFmtId="4" fontId="26" fillId="0" borderId="0" xfId="0" applyNumberFormat="1" applyFont="1"/>
    <xf numFmtId="14" fontId="26" fillId="0" borderId="0" xfId="0" applyNumberFormat="1" applyFont="1" applyAlignment="1">
      <alignment horizontal="center" vertical="center"/>
    </xf>
    <xf numFmtId="0" fontId="27" fillId="0" borderId="0" xfId="0" applyFont="1"/>
    <xf numFmtId="0" fontId="24" fillId="0" borderId="0" xfId="2" applyFont="1" applyAlignment="1">
      <alignment horizontal="left"/>
    </xf>
    <xf numFmtId="43" fontId="25" fillId="0" borderId="0" xfId="0" applyNumberFormat="1" applyFont="1"/>
    <xf numFmtId="4" fontId="25" fillId="0" borderId="0" xfId="0" applyNumberFormat="1" applyFont="1"/>
    <xf numFmtId="0" fontId="26" fillId="0" borderId="0" xfId="0" applyFont="1"/>
    <xf numFmtId="165" fontId="26" fillId="3" borderId="0" xfId="0" applyNumberFormat="1" applyFont="1" applyFill="1"/>
    <xf numFmtId="165" fontId="26" fillId="0" borderId="0" xfId="0" applyNumberFormat="1" applyFont="1"/>
    <xf numFmtId="165" fontId="25" fillId="0" borderId="0" xfId="0" applyNumberFormat="1" applyFont="1"/>
    <xf numFmtId="0" fontId="25" fillId="0" borderId="0" xfId="0" applyFont="1" applyAlignment="1">
      <alignment horizontal="center" vertical="center"/>
    </xf>
    <xf numFmtId="14" fontId="26" fillId="0" borderId="0" xfId="0" applyNumberFormat="1" applyFont="1"/>
    <xf numFmtId="168" fontId="26" fillId="0" borderId="0" xfId="3" applyNumberFormat="1" applyFont="1" applyAlignment="1">
      <alignment horizontal="center" vertical="center"/>
    </xf>
    <xf numFmtId="165" fontId="26" fillId="0" borderId="1" xfId="0" applyNumberFormat="1" applyFont="1" applyBorder="1"/>
    <xf numFmtId="1" fontId="26" fillId="2" borderId="0" xfId="0" applyNumberFormat="1" applyFont="1" applyFill="1"/>
    <xf numFmtId="4" fontId="25" fillId="0" borderId="0" xfId="2" applyNumberFormat="1" applyFont="1"/>
    <xf numFmtId="1" fontId="28" fillId="0" borderId="0" xfId="0" applyNumberFormat="1" applyFont="1"/>
    <xf numFmtId="4" fontId="28" fillId="0" borderId="0" xfId="0" applyNumberFormat="1" applyFont="1"/>
    <xf numFmtId="49" fontId="29" fillId="0" borderId="0" xfId="0" applyNumberFormat="1" applyFont="1"/>
    <xf numFmtId="0" fontId="28" fillId="0" borderId="0" xfId="0" applyFont="1"/>
    <xf numFmtId="0" fontId="30" fillId="0" borderId="0" xfId="0" applyFont="1" applyAlignment="1">
      <alignment horizontal="center" vertical="center"/>
    </xf>
    <xf numFmtId="0" fontId="24" fillId="0" borderId="0" xfId="2" applyFont="1" applyAlignment="1">
      <alignment horizontal="center"/>
    </xf>
    <xf numFmtId="4" fontId="29" fillId="0" borderId="0" xfId="0" applyNumberFormat="1" applyFont="1"/>
    <xf numFmtId="4" fontId="24" fillId="0" borderId="0" xfId="2" applyNumberFormat="1" applyFont="1" applyAlignment="1">
      <alignment horizontal="center"/>
    </xf>
    <xf numFmtId="165" fontId="30" fillId="0" borderId="0" xfId="0" applyNumberFormat="1" applyFont="1"/>
    <xf numFmtId="49" fontId="25" fillId="0" borderId="0" xfId="0" applyNumberFormat="1" applyFont="1" applyAlignment="1">
      <alignment horizontal="center" vertical="center"/>
    </xf>
    <xf numFmtId="0" fontId="24" fillId="0" borderId="0" xfId="0" applyFont="1"/>
    <xf numFmtId="43" fontId="25" fillId="0" borderId="0" xfId="1" applyFont="1"/>
    <xf numFmtId="16" fontId="25" fillId="0" borderId="0" xfId="0" applyNumberFormat="1" applyFont="1"/>
    <xf numFmtId="0" fontId="31" fillId="0" borderId="0" xfId="0" applyFont="1"/>
    <xf numFmtId="4" fontId="32" fillId="0" borderId="0" xfId="0" applyNumberFormat="1" applyFont="1"/>
    <xf numFmtId="14" fontId="25" fillId="0" borderId="0" xfId="0" applyNumberFormat="1" applyFont="1"/>
    <xf numFmtId="49" fontId="6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6" fillId="0" borderId="0" xfId="2" applyFont="1" applyAlignment="1">
      <alignment horizontal="right" vertical="top"/>
    </xf>
    <xf numFmtId="165" fontId="8" fillId="0" borderId="0" xfId="0" applyNumberFormat="1" applyFont="1" applyAlignment="1">
      <alignment horizontal="right" vertical="top"/>
    </xf>
    <xf numFmtId="43" fontId="24" fillId="0" borderId="0" xfId="1" applyFont="1"/>
    <xf numFmtId="165" fontId="8" fillId="4" borderId="1" xfId="0" applyNumberFormat="1" applyFont="1" applyFill="1" applyBorder="1"/>
    <xf numFmtId="0" fontId="9" fillId="0" borderId="0" xfId="2" applyFont="1"/>
    <xf numFmtId="0" fontId="9" fillId="0" borderId="0" xfId="2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4" fontId="16" fillId="0" borderId="0" xfId="0" applyNumberFormat="1" applyFont="1"/>
    <xf numFmtId="43" fontId="16" fillId="0" borderId="3" xfId="0" applyNumberFormat="1" applyFont="1" applyBorder="1"/>
    <xf numFmtId="43" fontId="6" fillId="0" borderId="3" xfId="0" applyNumberFormat="1" applyFont="1" applyBorder="1"/>
    <xf numFmtId="165" fontId="17" fillId="0" borderId="3" xfId="0" applyNumberFormat="1" applyFont="1" applyBorder="1"/>
    <xf numFmtId="2" fontId="8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24" fillId="0" borderId="0" xfId="2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_ACE-ASC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emant\DIY\DIY-T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"/>
      <sheetName val="97-98"/>
      <sheetName val="98-99"/>
      <sheetName val="99-00"/>
      <sheetName val="00-01"/>
      <sheetName val="01-0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E50"/>
  <sheetViews>
    <sheetView tabSelected="1" zoomScale="115" zoomScaleNormal="115" workbookViewId="0">
      <selection activeCell="L31" sqref="L31"/>
    </sheetView>
  </sheetViews>
  <sheetFormatPr defaultColWidth="11.44140625" defaultRowHeight="14.4"/>
  <cols>
    <col min="1" max="1" width="5" style="65" customWidth="1"/>
    <col min="2" max="2" width="15.5546875" style="65" customWidth="1"/>
    <col min="3" max="3" width="14.5546875" style="65" customWidth="1"/>
    <col min="4" max="4" width="11.44140625" style="65" hidden="1" customWidth="1"/>
    <col min="5" max="5" width="9.77734375" style="65" hidden="1" customWidth="1"/>
    <col min="6" max="6" width="6.44140625" style="65" hidden="1" customWidth="1"/>
    <col min="7" max="7" width="3.21875" style="65" hidden="1" customWidth="1"/>
    <col min="8" max="8" width="14" style="65" customWidth="1"/>
    <col min="9" max="9" width="12" style="65" hidden="1" customWidth="1"/>
    <col min="10" max="10" width="12.44140625" style="65" hidden="1" customWidth="1"/>
    <col min="11" max="11" width="15.5546875" style="65" customWidth="1"/>
    <col min="12" max="12" width="20" style="65" customWidth="1"/>
    <col min="13" max="13" width="15.21875" style="65" hidden="1" customWidth="1"/>
    <col min="14" max="14" width="14.21875" style="65" customWidth="1"/>
    <col min="15" max="16" width="11.44140625" style="65"/>
    <col min="17" max="17" width="12.77734375" style="65" customWidth="1"/>
    <col min="18" max="16384" width="11.44140625" style="65"/>
  </cols>
  <sheetData>
    <row r="1" spans="1:31">
      <c r="A1" s="64" t="s">
        <v>123</v>
      </c>
      <c r="P1" s="13" t="s">
        <v>265</v>
      </c>
      <c r="Q1" s="195">
        <v>44762</v>
      </c>
    </row>
    <row r="2" spans="1:31">
      <c r="A2" s="64" t="s">
        <v>29</v>
      </c>
      <c r="I2" s="13"/>
      <c r="N2" s="104" t="s">
        <v>247</v>
      </c>
      <c r="O2" s="99"/>
    </row>
    <row r="3" spans="1:31">
      <c r="A3" s="192" t="s">
        <v>253</v>
      </c>
      <c r="D3" s="66"/>
      <c r="E3" s="66"/>
      <c r="F3" s="66"/>
      <c r="G3" s="66"/>
      <c r="H3" s="66"/>
      <c r="I3" s="66"/>
      <c r="J3" s="66"/>
    </row>
    <row r="4" spans="1:31" ht="28.8">
      <c r="D4" s="66" t="s">
        <v>77</v>
      </c>
      <c r="E4" s="66" t="s">
        <v>76</v>
      </c>
      <c r="F4" s="66" t="s">
        <v>78</v>
      </c>
      <c r="G4" s="66"/>
      <c r="H4" s="200" t="s">
        <v>267</v>
      </c>
      <c r="I4" s="194" t="s">
        <v>161</v>
      </c>
      <c r="J4" s="194" t="s">
        <v>162</v>
      </c>
      <c r="K4" s="93" t="s">
        <v>163</v>
      </c>
      <c r="N4" s="65" t="s">
        <v>102</v>
      </c>
      <c r="O4" s="67">
        <f>K49</f>
        <v>64073.020000000004</v>
      </c>
      <c r="P4" s="65" t="s">
        <v>110</v>
      </c>
    </row>
    <row r="5" spans="1:31">
      <c r="A5" s="68" t="s">
        <v>30</v>
      </c>
      <c r="E5" s="69"/>
      <c r="F5" s="69"/>
      <c r="G5" s="69"/>
      <c r="N5" s="65" t="s">
        <v>103</v>
      </c>
      <c r="O5" s="67">
        <f>M6</f>
        <v>17964</v>
      </c>
      <c r="P5" s="65" t="s">
        <v>31</v>
      </c>
    </row>
    <row r="6" spans="1:31">
      <c r="A6" s="65" t="s">
        <v>31</v>
      </c>
      <c r="D6" s="69">
        <f>Receipts!G28</f>
        <v>17964</v>
      </c>
      <c r="E6" s="69"/>
      <c r="F6" s="69"/>
      <c r="G6" s="69"/>
      <c r="H6" s="67">
        <f>D6+E6-F6</f>
        <v>17964</v>
      </c>
      <c r="I6" s="67"/>
      <c r="J6" s="67"/>
      <c r="K6" s="70">
        <v>17964</v>
      </c>
      <c r="M6" s="67">
        <f>H6</f>
        <v>17964</v>
      </c>
      <c r="N6" s="65" t="s">
        <v>104</v>
      </c>
      <c r="O6" s="67">
        <f>M7</f>
        <v>3476.0299999999988</v>
      </c>
      <c r="P6" s="65" t="s">
        <v>111</v>
      </c>
    </row>
    <row r="7" spans="1:31">
      <c r="A7" s="13" t="s">
        <v>33</v>
      </c>
      <c r="D7" s="69">
        <f>Receipts!H28</f>
        <v>2026.8</v>
      </c>
      <c r="E7" s="69"/>
      <c r="F7" s="69"/>
      <c r="G7" s="69"/>
      <c r="H7" s="67">
        <f>D7+E7-F7</f>
        <v>2026.8</v>
      </c>
      <c r="I7" s="67"/>
      <c r="J7" s="67"/>
      <c r="K7" s="70">
        <v>0</v>
      </c>
      <c r="M7" s="67">
        <f>H12-M6</f>
        <v>3476.0299999999988</v>
      </c>
      <c r="N7" s="65" t="s">
        <v>105</v>
      </c>
      <c r="O7" s="67">
        <f>-M15</f>
        <v>-2881.86</v>
      </c>
      <c r="P7" s="65" t="s">
        <v>112</v>
      </c>
    </row>
    <row r="8" spans="1:31">
      <c r="A8" s="65" t="s">
        <v>101</v>
      </c>
      <c r="D8" s="69">
        <f>Receipts!M28</f>
        <v>1023.46</v>
      </c>
      <c r="E8" s="69"/>
      <c r="F8" s="69"/>
      <c r="G8" s="69"/>
      <c r="H8" s="67">
        <f>D8+E8-F8</f>
        <v>1023.46</v>
      </c>
      <c r="I8" s="67"/>
      <c r="J8" s="67"/>
      <c r="K8" s="70">
        <v>0</v>
      </c>
      <c r="M8" s="67"/>
      <c r="N8" s="65" t="s">
        <v>106</v>
      </c>
      <c r="O8" s="71" t="s">
        <v>119</v>
      </c>
      <c r="P8" s="65" t="s">
        <v>113</v>
      </c>
    </row>
    <row r="9" spans="1:31">
      <c r="A9" s="65" t="s">
        <v>34</v>
      </c>
      <c r="D9" s="69">
        <f>Receipts!K28</f>
        <v>421.89</v>
      </c>
      <c r="E9" s="69"/>
      <c r="F9" s="69"/>
      <c r="G9" s="69"/>
      <c r="H9" s="67">
        <f t="shared" ref="H9:H27" si="0">D9+E9-F9</f>
        <v>421.89</v>
      </c>
      <c r="I9" s="67"/>
      <c r="J9" s="67"/>
      <c r="K9" s="70">
        <v>0</v>
      </c>
      <c r="L9" s="13"/>
      <c r="N9" s="65" t="s">
        <v>107</v>
      </c>
      <c r="O9" s="67">
        <f>-M27</f>
        <v>-14345.609999999997</v>
      </c>
      <c r="P9" s="65" t="s">
        <v>114</v>
      </c>
    </row>
    <row r="10" spans="1:31">
      <c r="A10" s="65" t="s">
        <v>32</v>
      </c>
      <c r="D10" s="69">
        <f>Receipts!J28</f>
        <v>3.88</v>
      </c>
      <c r="E10" s="69"/>
      <c r="F10" s="69"/>
      <c r="G10" s="69"/>
      <c r="H10" s="67">
        <f t="shared" si="0"/>
        <v>3.88</v>
      </c>
      <c r="I10" s="67"/>
      <c r="J10" s="94"/>
      <c r="K10" s="70">
        <v>7.66</v>
      </c>
      <c r="L10" s="13"/>
      <c r="N10" s="65" t="s">
        <v>108</v>
      </c>
      <c r="O10" s="67">
        <f>SUM(O4:O9)</f>
        <v>68285.58</v>
      </c>
      <c r="P10" s="65" t="s">
        <v>118</v>
      </c>
    </row>
    <row r="11" spans="1:31">
      <c r="D11" s="69"/>
      <c r="E11" s="69"/>
      <c r="F11" s="69"/>
      <c r="G11" s="69"/>
      <c r="H11" s="67"/>
      <c r="I11" s="67"/>
      <c r="J11" s="67"/>
      <c r="K11" s="70"/>
      <c r="N11" s="65" t="s">
        <v>109</v>
      </c>
      <c r="O11" s="67">
        <f>H49</f>
        <v>68285.58</v>
      </c>
      <c r="P11" s="65" t="s">
        <v>115</v>
      </c>
      <c r="R11" s="67">
        <f>O11-O10</f>
        <v>0</v>
      </c>
    </row>
    <row r="12" spans="1:31" ht="15" thickBot="1">
      <c r="D12" s="69"/>
      <c r="E12" s="69"/>
      <c r="F12" s="69"/>
      <c r="G12" s="69"/>
      <c r="H12" s="72">
        <f>SUM(H6:H11)</f>
        <v>21440.03</v>
      </c>
      <c r="I12" s="72">
        <f>SUM(I6:I11)</f>
        <v>0</v>
      </c>
      <c r="J12" s="72">
        <f>SUM(J6:J11)</f>
        <v>0</v>
      </c>
      <c r="K12" s="72">
        <f>SUM(K6:K11)</f>
        <v>17971.66</v>
      </c>
      <c r="M12" s="72">
        <f>SUM(M6:M11)</f>
        <v>21440.03</v>
      </c>
      <c r="N12" s="65" t="s">
        <v>117</v>
      </c>
      <c r="O12" s="103"/>
      <c r="P12" s="99" t="s">
        <v>116</v>
      </c>
      <c r="Q12" s="99"/>
    </row>
    <row r="13" spans="1:31" ht="15" thickTop="1">
      <c r="A13" s="68" t="s">
        <v>35</v>
      </c>
      <c r="E13" s="69"/>
      <c r="F13" s="69"/>
      <c r="G13" s="69"/>
      <c r="H13" s="67"/>
      <c r="I13" s="67"/>
      <c r="J13" s="67"/>
      <c r="K13" s="70"/>
      <c r="N13" s="65" t="s">
        <v>120</v>
      </c>
      <c r="O13" s="71" t="s">
        <v>119</v>
      </c>
      <c r="P13" s="65" t="s">
        <v>121</v>
      </c>
    </row>
    <row r="14" spans="1:31">
      <c r="A14" s="65" t="s">
        <v>36</v>
      </c>
      <c r="D14" s="69"/>
      <c r="E14" s="69"/>
      <c r="F14" s="69"/>
      <c r="G14" s="69"/>
      <c r="H14" s="67"/>
      <c r="I14" s="67"/>
      <c r="J14" s="67"/>
      <c r="K14" s="70"/>
    </row>
    <row r="15" spans="1:31">
      <c r="B15" s="13" t="s">
        <v>258</v>
      </c>
      <c r="D15" s="69">
        <f>Payments!L92</f>
        <v>486.10833333333335</v>
      </c>
      <c r="E15" s="69"/>
      <c r="F15" s="69"/>
      <c r="G15" s="69"/>
      <c r="H15" s="67">
        <f t="shared" si="0"/>
        <v>486.10833333333335</v>
      </c>
      <c r="I15" s="67"/>
      <c r="J15" s="67"/>
      <c r="K15" s="70">
        <v>437.2399999999999</v>
      </c>
      <c r="M15" s="67">
        <f>H20</f>
        <v>2881.86</v>
      </c>
    </row>
    <row r="16" spans="1:31" hidden="1">
      <c r="B16" s="65" t="s">
        <v>47</v>
      </c>
      <c r="D16" s="69">
        <f>Payments!M92</f>
        <v>0</v>
      </c>
      <c r="E16" s="69"/>
      <c r="F16" s="69"/>
      <c r="G16" s="69"/>
      <c r="H16" s="67">
        <f t="shared" si="0"/>
        <v>0</v>
      </c>
      <c r="I16" s="67"/>
      <c r="J16" s="67"/>
      <c r="K16" s="70">
        <v>0</v>
      </c>
      <c r="N16" s="73"/>
      <c r="O16" s="74"/>
      <c r="P16" s="73"/>
      <c r="Q16" s="73"/>
      <c r="R16" s="73"/>
      <c r="S16" s="74"/>
      <c r="T16" s="73"/>
      <c r="U16" s="74"/>
      <c r="V16" s="73"/>
      <c r="W16" s="73"/>
      <c r="X16" s="74"/>
      <c r="Y16" s="73"/>
      <c r="Z16" s="74"/>
      <c r="AA16" s="73"/>
      <c r="AB16" s="74"/>
      <c r="AC16" s="74"/>
      <c r="AD16" s="74"/>
      <c r="AE16" s="74"/>
    </row>
    <row r="17" spans="1:31" hidden="1">
      <c r="B17" s="65" t="s">
        <v>37</v>
      </c>
      <c r="D17" s="69">
        <f>Payments!N92</f>
        <v>0</v>
      </c>
      <c r="E17" s="69"/>
      <c r="F17" s="69"/>
      <c r="G17" s="69"/>
      <c r="H17" s="67">
        <v>0</v>
      </c>
      <c r="I17" s="67"/>
      <c r="J17" s="67"/>
      <c r="K17" s="70">
        <v>0</v>
      </c>
      <c r="N17" s="73"/>
      <c r="O17" s="74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4"/>
      <c r="AA17" s="73"/>
      <c r="AB17" s="74"/>
      <c r="AC17" s="74"/>
      <c r="AD17" s="74"/>
      <c r="AE17" s="74"/>
    </row>
    <row r="18" spans="1:31">
      <c r="B18" s="13" t="s">
        <v>257</v>
      </c>
      <c r="D18" s="69">
        <f>Payments!O92</f>
        <v>713.68</v>
      </c>
      <c r="E18" s="69"/>
      <c r="F18" s="69"/>
      <c r="G18" s="69"/>
      <c r="H18" s="67">
        <f>D18+E18-F18-H17</f>
        <v>713.68</v>
      </c>
      <c r="I18" s="67"/>
      <c r="J18" s="67"/>
      <c r="K18" s="70">
        <v>503.45</v>
      </c>
      <c r="N18" s="75"/>
      <c r="O18" s="74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4"/>
      <c r="AA18" s="73"/>
      <c r="AB18" s="74"/>
      <c r="AC18" s="74"/>
      <c r="AD18" s="74"/>
      <c r="AE18" s="74"/>
    </row>
    <row r="19" spans="1:31">
      <c r="B19" s="13" t="s">
        <v>259</v>
      </c>
      <c r="D19" s="69">
        <f>Payments!P92</f>
        <v>30</v>
      </c>
      <c r="E19" s="69">
        <v>1200</v>
      </c>
      <c r="F19" s="69"/>
      <c r="G19" s="69"/>
      <c r="H19" s="67">
        <f t="shared" si="0"/>
        <v>1230</v>
      </c>
      <c r="I19" s="67"/>
      <c r="J19" s="67"/>
      <c r="K19" s="70">
        <v>30</v>
      </c>
      <c r="N19" s="75"/>
      <c r="O19" s="74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4"/>
      <c r="AA19" s="73"/>
      <c r="AB19" s="74"/>
      <c r="AC19" s="74"/>
      <c r="AD19" s="74"/>
      <c r="AE19" s="74"/>
    </row>
    <row r="20" spans="1:31">
      <c r="A20" s="13" t="s">
        <v>260</v>
      </c>
      <c r="D20" s="69">
        <f>Payments!J92</f>
        <v>2881.86</v>
      </c>
      <c r="E20" s="69"/>
      <c r="F20" s="69"/>
      <c r="G20" s="69"/>
      <c r="H20" s="67">
        <f t="shared" si="0"/>
        <v>2881.86</v>
      </c>
      <c r="I20" s="67"/>
      <c r="J20" s="67"/>
      <c r="K20" s="70">
        <v>2706</v>
      </c>
      <c r="N20" s="73"/>
      <c r="O20" s="74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4"/>
      <c r="AA20" s="73"/>
      <c r="AB20" s="74"/>
      <c r="AC20" s="74"/>
      <c r="AD20" s="74"/>
      <c r="AE20" s="74"/>
    </row>
    <row r="21" spans="1:31">
      <c r="A21" s="13" t="s">
        <v>261</v>
      </c>
      <c r="D21" s="69">
        <f>Payments!Q92</f>
        <v>144</v>
      </c>
      <c r="E21" s="69"/>
      <c r="F21" s="69"/>
      <c r="G21" s="69"/>
      <c r="H21" s="67">
        <f t="shared" si="0"/>
        <v>144</v>
      </c>
      <c r="I21" s="67"/>
      <c r="J21" s="67"/>
      <c r="K21" s="70">
        <v>15</v>
      </c>
      <c r="N21" s="73"/>
      <c r="O21" s="74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4"/>
      <c r="AA21" s="73"/>
      <c r="AB21" s="74"/>
      <c r="AC21" s="74"/>
      <c r="AD21" s="74"/>
      <c r="AE21" s="74"/>
    </row>
    <row r="22" spans="1:31">
      <c r="A22" s="13" t="s">
        <v>262</v>
      </c>
      <c r="D22" s="69">
        <f>Payments!R92</f>
        <v>5737.76</v>
      </c>
      <c r="E22" s="69"/>
      <c r="F22" s="69"/>
      <c r="G22" s="69"/>
      <c r="H22" s="67">
        <f t="shared" si="0"/>
        <v>5737.76</v>
      </c>
      <c r="I22" s="67"/>
      <c r="J22" s="67"/>
      <c r="K22" s="70">
        <v>556.23</v>
      </c>
      <c r="N22" s="73"/>
      <c r="O22" s="74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4"/>
      <c r="AA22" s="73"/>
      <c r="AB22" s="74"/>
      <c r="AC22" s="74"/>
      <c r="AD22" s="74"/>
      <c r="AE22" s="74"/>
    </row>
    <row r="23" spans="1:31">
      <c r="A23" s="65" t="s">
        <v>2</v>
      </c>
      <c r="D23" s="69">
        <f>Payments!U92</f>
        <v>1238.8699999999999</v>
      </c>
      <c r="E23" s="69"/>
      <c r="F23" s="69"/>
      <c r="G23" s="69"/>
      <c r="H23" s="67">
        <f t="shared" si="0"/>
        <v>1238.8699999999999</v>
      </c>
      <c r="I23" s="67"/>
      <c r="J23" s="67"/>
      <c r="K23" s="70">
        <v>1120.75</v>
      </c>
      <c r="N23" s="73"/>
      <c r="O23" s="74"/>
      <c r="P23" s="73"/>
      <c r="Q23" s="73"/>
      <c r="R23" s="73"/>
      <c r="S23" s="73"/>
      <c r="T23" s="73"/>
      <c r="U23" s="74"/>
      <c r="V23" s="73"/>
      <c r="W23" s="73"/>
      <c r="X23" s="74"/>
      <c r="Y23" s="73"/>
      <c r="Z23" s="74"/>
      <c r="AA23" s="73"/>
      <c r="AB23" s="74"/>
      <c r="AC23" s="74"/>
      <c r="AD23" s="74"/>
      <c r="AE23" s="74"/>
    </row>
    <row r="24" spans="1:31">
      <c r="A24" s="13" t="s">
        <v>263</v>
      </c>
      <c r="D24" s="69">
        <f>Payments!K92</f>
        <v>4224.78</v>
      </c>
      <c r="E24" s="69"/>
      <c r="F24" s="69"/>
      <c r="G24" s="69"/>
      <c r="H24" s="67">
        <f t="shared" si="0"/>
        <v>4224.78</v>
      </c>
      <c r="I24" s="67"/>
      <c r="J24" s="67"/>
      <c r="K24" s="70">
        <v>3551.6</v>
      </c>
      <c r="N24" s="73"/>
      <c r="O24" s="74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4"/>
      <c r="AA24" s="73"/>
      <c r="AB24" s="74"/>
      <c r="AC24" s="74"/>
      <c r="AD24" s="74"/>
      <c r="AE24" s="74"/>
    </row>
    <row r="25" spans="1:31">
      <c r="A25" s="13" t="s">
        <v>264</v>
      </c>
      <c r="D25" s="69">
        <f>Payments!T92</f>
        <v>0</v>
      </c>
      <c r="E25" s="69"/>
      <c r="F25" s="69"/>
      <c r="G25" s="69"/>
      <c r="H25" s="67">
        <f t="shared" si="0"/>
        <v>0</v>
      </c>
      <c r="I25" s="67"/>
      <c r="J25" s="67"/>
      <c r="K25" s="70">
        <v>86</v>
      </c>
      <c r="N25" s="75"/>
      <c r="O25" s="74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4"/>
      <c r="AA25" s="73"/>
      <c r="AB25" s="74"/>
      <c r="AC25" s="74"/>
      <c r="AD25" s="74"/>
      <c r="AE25" s="74"/>
    </row>
    <row r="26" spans="1:31" hidden="1">
      <c r="A26" s="13" t="s">
        <v>152</v>
      </c>
      <c r="D26" s="69">
        <f>Payments!V92-Payments!V94</f>
        <v>0</v>
      </c>
      <c r="E26" s="69"/>
      <c r="F26" s="69"/>
      <c r="G26" s="69"/>
      <c r="H26" s="67">
        <f t="shared" si="0"/>
        <v>0</v>
      </c>
      <c r="I26" s="67"/>
      <c r="J26" s="67"/>
      <c r="K26" s="70">
        <v>0</v>
      </c>
      <c r="N26" s="73"/>
      <c r="O26" s="74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4"/>
      <c r="AA26" s="73"/>
      <c r="AB26" s="74"/>
      <c r="AC26" s="74"/>
      <c r="AD26" s="74"/>
      <c r="AE26" s="74"/>
    </row>
    <row r="27" spans="1:31">
      <c r="A27" s="13" t="s">
        <v>256</v>
      </c>
      <c r="D27" s="69">
        <f>Payments!H92</f>
        <v>570.41166666666663</v>
      </c>
      <c r="E27" s="69"/>
      <c r="F27" s="69"/>
      <c r="G27" s="69"/>
      <c r="H27" s="67">
        <f t="shared" si="0"/>
        <v>570.41166666666663</v>
      </c>
      <c r="I27" s="67"/>
      <c r="J27" s="67"/>
      <c r="K27" s="70">
        <v>421.88999999999993</v>
      </c>
      <c r="M27" s="67">
        <f>H29-M15</f>
        <v>14345.609999999997</v>
      </c>
      <c r="N27" s="73"/>
      <c r="O27" s="74">
        <f>H29-H27</f>
        <v>16657.058333333331</v>
      </c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4"/>
      <c r="AA27" s="73"/>
      <c r="AB27" s="74"/>
      <c r="AC27" s="74"/>
      <c r="AD27" s="74"/>
      <c r="AE27" s="74"/>
    </row>
    <row r="28" spans="1:31">
      <c r="D28" s="69"/>
      <c r="E28" s="69"/>
      <c r="F28" s="69"/>
      <c r="G28" s="69"/>
      <c r="K28" s="70"/>
      <c r="N28" s="73"/>
      <c r="O28" s="74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4"/>
      <c r="AA28" s="73"/>
      <c r="AB28" s="74"/>
      <c r="AC28" s="74"/>
      <c r="AD28" s="74"/>
      <c r="AE28" s="74"/>
    </row>
    <row r="29" spans="1:31" ht="15" thickBot="1">
      <c r="D29" s="69"/>
      <c r="E29" s="72">
        <f>SUM(E15:E28)</f>
        <v>1200</v>
      </c>
      <c r="F29" s="72">
        <f>SUM(F15:F28)</f>
        <v>0</v>
      </c>
      <c r="G29" s="72"/>
      <c r="H29" s="72">
        <f>SUM(H15:H28)</f>
        <v>17227.469999999998</v>
      </c>
      <c r="I29" s="72">
        <f>SUM(I15:I28)</f>
        <v>0</v>
      </c>
      <c r="J29" s="72">
        <f>SUM(J15:J28)</f>
        <v>0</v>
      </c>
      <c r="K29" s="72">
        <f>SUM(K15:K28)</f>
        <v>9428.16</v>
      </c>
      <c r="M29" s="72">
        <f>SUM(M15:M28)</f>
        <v>17227.469999999998</v>
      </c>
      <c r="N29" s="75"/>
      <c r="O29" s="74"/>
      <c r="P29" s="73"/>
      <c r="Q29" s="73"/>
      <c r="R29" s="73"/>
      <c r="S29" s="73"/>
      <c r="T29" s="73"/>
      <c r="U29" s="74"/>
      <c r="V29" s="73"/>
      <c r="W29" s="73"/>
      <c r="X29" s="74"/>
      <c r="Y29" s="73"/>
      <c r="Z29" s="74"/>
      <c r="AA29" s="73"/>
      <c r="AB29" s="74"/>
      <c r="AC29" s="74"/>
      <c r="AD29" s="74"/>
      <c r="AE29" s="74"/>
    </row>
    <row r="30" spans="1:31" ht="15" thickTop="1">
      <c r="D30" s="69"/>
      <c r="K30" s="70"/>
      <c r="N30" s="75"/>
      <c r="O30" s="74"/>
      <c r="P30" s="73"/>
      <c r="Q30" s="73"/>
      <c r="R30" s="73"/>
      <c r="S30" s="73"/>
      <c r="T30" s="73"/>
      <c r="U30" s="74"/>
      <c r="V30" s="73"/>
      <c r="W30" s="73"/>
      <c r="X30" s="74"/>
      <c r="Y30" s="73"/>
      <c r="Z30" s="74"/>
      <c r="AA30" s="73"/>
      <c r="AB30" s="74"/>
      <c r="AC30" s="74"/>
      <c r="AD30" s="74"/>
      <c r="AE30" s="74"/>
    </row>
    <row r="31" spans="1:31" ht="15" thickBot="1">
      <c r="A31" s="65" t="s">
        <v>79</v>
      </c>
      <c r="D31" s="69"/>
      <c r="H31" s="76">
        <f>H12-H29</f>
        <v>4212.5600000000013</v>
      </c>
      <c r="I31" s="76">
        <f>I12-I29</f>
        <v>0</v>
      </c>
      <c r="J31" s="76">
        <f>J12-J29</f>
        <v>0</v>
      </c>
      <c r="K31" s="76">
        <f>K12-K29</f>
        <v>8543.5</v>
      </c>
      <c r="M31" s="67">
        <f>Payments!E92-Accounts!H29</f>
        <v>-1100</v>
      </c>
      <c r="N31" s="77"/>
      <c r="O31" s="74"/>
      <c r="P31" s="73"/>
      <c r="Q31" s="73"/>
      <c r="R31" s="73"/>
      <c r="S31" s="73"/>
      <c r="T31" s="73"/>
      <c r="U31" s="74"/>
      <c r="V31" s="73"/>
      <c r="W31" s="73"/>
      <c r="X31" s="74"/>
      <c r="Y31" s="73"/>
      <c r="Z31" s="74"/>
      <c r="AA31" s="73"/>
      <c r="AB31" s="74"/>
      <c r="AC31" s="74"/>
      <c r="AD31" s="74"/>
      <c r="AE31" s="74"/>
    </row>
    <row r="32" spans="1:31" ht="15" thickTop="1">
      <c r="D32" s="69"/>
      <c r="N32" s="73"/>
      <c r="O32" s="74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4"/>
      <c r="AA32" s="73"/>
      <c r="AB32" s="74"/>
      <c r="AC32" s="74"/>
      <c r="AD32" s="74"/>
      <c r="AE32" s="74"/>
    </row>
    <row r="33" spans="1:31">
      <c r="A33" s="68" t="s">
        <v>82</v>
      </c>
      <c r="D33" s="69"/>
      <c r="N33" s="78"/>
      <c r="O33" s="74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4"/>
      <c r="AA33" s="73"/>
      <c r="AB33" s="74"/>
      <c r="AC33" s="74"/>
      <c r="AD33" s="74"/>
      <c r="AE33" s="74"/>
    </row>
    <row r="34" spans="1:31">
      <c r="A34" s="13" t="s">
        <v>235</v>
      </c>
      <c r="D34" s="69"/>
      <c r="H34" s="67">
        <f>K36</f>
        <v>64073.020000000004</v>
      </c>
      <c r="I34" s="94" t="s">
        <v>244</v>
      </c>
      <c r="J34" s="67"/>
      <c r="K34" s="94">
        <v>55529.520000000004</v>
      </c>
      <c r="M34" s="67"/>
      <c r="N34" s="79"/>
      <c r="O34" s="74"/>
      <c r="P34" s="73"/>
      <c r="Q34" s="73"/>
      <c r="R34" s="73"/>
      <c r="S34" s="73"/>
      <c r="T34" s="73"/>
      <c r="U34" s="74"/>
      <c r="V34" s="73"/>
      <c r="W34" s="73"/>
      <c r="X34" s="74"/>
      <c r="Y34" s="73"/>
      <c r="Z34" s="74"/>
      <c r="AA34" s="73"/>
      <c r="AB34" s="74"/>
      <c r="AC34" s="74"/>
      <c r="AD34" s="74"/>
      <c r="AE34" s="74"/>
    </row>
    <row r="35" spans="1:31">
      <c r="A35" s="65" t="s">
        <v>83</v>
      </c>
      <c r="D35" s="69"/>
      <c r="H35" s="67">
        <f>H31</f>
        <v>4212.5600000000013</v>
      </c>
      <c r="I35" s="67"/>
      <c r="J35" s="67"/>
      <c r="K35" s="94">
        <v>8543.5</v>
      </c>
      <c r="M35" s="67"/>
      <c r="N35" s="80"/>
      <c r="O35" s="74"/>
      <c r="P35" s="73"/>
      <c r="Q35" s="73"/>
      <c r="R35" s="73"/>
      <c r="S35" s="73"/>
      <c r="T35" s="73"/>
      <c r="U35" s="74"/>
      <c r="V35" s="73"/>
      <c r="W35" s="73"/>
      <c r="X35" s="74"/>
      <c r="Y35" s="73"/>
      <c r="Z35" s="74"/>
      <c r="AA35" s="73"/>
      <c r="AB35" s="74"/>
      <c r="AC35" s="74"/>
      <c r="AD35" s="74"/>
      <c r="AE35" s="74"/>
    </row>
    <row r="36" spans="1:31" ht="20.25" customHeight="1" thickBot="1">
      <c r="A36" s="13" t="s">
        <v>236</v>
      </c>
      <c r="D36" s="69"/>
      <c r="H36" s="72">
        <f>SUM(H34:H35)</f>
        <v>68285.58</v>
      </c>
      <c r="I36" s="72"/>
      <c r="J36" s="72"/>
      <c r="K36" s="72">
        <f>SUM(K34:K35)</f>
        <v>64073.020000000004</v>
      </c>
      <c r="N36" s="80"/>
      <c r="O36" s="74"/>
      <c r="P36" s="73"/>
      <c r="Q36" s="73"/>
      <c r="R36" s="73"/>
      <c r="S36" s="73"/>
      <c r="T36" s="73"/>
      <c r="U36" s="74"/>
      <c r="V36" s="73"/>
      <c r="W36" s="73"/>
      <c r="X36" s="74"/>
      <c r="Y36" s="73"/>
      <c r="Z36" s="74"/>
      <c r="AA36" s="73"/>
      <c r="AB36" s="74"/>
      <c r="AC36" s="74"/>
      <c r="AD36" s="74"/>
      <c r="AE36" s="74"/>
    </row>
    <row r="37" spans="1:31" ht="15" thickTop="1">
      <c r="D37" s="69"/>
      <c r="H37" s="67"/>
      <c r="I37" s="67"/>
      <c r="J37" s="67"/>
      <c r="K37" s="70"/>
      <c r="N37" s="80"/>
      <c r="O37" s="74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4"/>
      <c r="AA37" s="73"/>
      <c r="AB37" s="74"/>
      <c r="AC37" s="74"/>
      <c r="AD37" s="74"/>
      <c r="AE37" s="74"/>
    </row>
    <row r="38" spans="1:31" hidden="1">
      <c r="A38" s="17" t="s">
        <v>153</v>
      </c>
      <c r="D38" s="69"/>
      <c r="H38" s="67"/>
      <c r="I38" s="67"/>
      <c r="J38" s="67"/>
      <c r="K38" s="70"/>
      <c r="N38" s="81"/>
      <c r="O38" s="74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4"/>
      <c r="AA38" s="73"/>
      <c r="AB38" s="74"/>
      <c r="AC38" s="74"/>
      <c r="AD38" s="74"/>
      <c r="AE38" s="74"/>
    </row>
    <row r="39" spans="1:31" hidden="1">
      <c r="A39" s="65" t="s">
        <v>131</v>
      </c>
      <c r="H39" s="67"/>
      <c r="I39" s="67"/>
      <c r="J39" s="67"/>
      <c r="K39" s="70">
        <v>0</v>
      </c>
      <c r="N39" s="81"/>
      <c r="O39" s="74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4"/>
      <c r="AA39" s="73"/>
      <c r="AB39" s="74"/>
      <c r="AC39" s="74"/>
      <c r="AD39" s="74"/>
      <c r="AE39" s="74"/>
    </row>
    <row r="40" spans="1:31" hidden="1">
      <c r="A40" s="65" t="s">
        <v>84</v>
      </c>
      <c r="H40" s="67">
        <v>0</v>
      </c>
      <c r="I40" s="67"/>
      <c r="J40" s="67"/>
      <c r="K40" s="70">
        <v>0</v>
      </c>
      <c r="N40" s="81"/>
      <c r="O40" s="74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73"/>
      <c r="AB40" s="74"/>
      <c r="AC40" s="74"/>
      <c r="AD40" s="74"/>
      <c r="AE40" s="74"/>
    </row>
    <row r="41" spans="1:31" ht="15" hidden="1" thickBot="1">
      <c r="A41" s="13" t="s">
        <v>154</v>
      </c>
      <c r="E41" s="67"/>
      <c r="H41" s="72">
        <f>SUM(H39:H40)</f>
        <v>0</v>
      </c>
      <c r="I41" s="72"/>
      <c r="J41" s="72"/>
      <c r="K41" s="72">
        <f>SUM(K39:K40)</f>
        <v>0</v>
      </c>
      <c r="M41" s="67"/>
      <c r="N41" s="75"/>
      <c r="O41" s="74"/>
      <c r="P41" s="73"/>
      <c r="Q41" s="73"/>
      <c r="R41" s="73"/>
      <c r="S41" s="82"/>
      <c r="T41" s="73"/>
      <c r="U41" s="74"/>
      <c r="V41" s="73"/>
      <c r="W41" s="73"/>
      <c r="X41" s="74"/>
      <c r="Y41" s="73"/>
      <c r="Z41" s="74"/>
      <c r="AA41" s="73"/>
      <c r="AB41" s="74"/>
      <c r="AC41" s="74"/>
      <c r="AD41" s="74"/>
      <c r="AE41" s="74"/>
    </row>
    <row r="42" spans="1:31">
      <c r="H42" s="67"/>
      <c r="I42" s="67"/>
      <c r="J42" s="67"/>
      <c r="K42" s="70"/>
      <c r="N42" s="81"/>
      <c r="O42" s="74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4"/>
      <c r="AC42" s="74"/>
      <c r="AD42" s="74"/>
      <c r="AE42" s="74"/>
    </row>
    <row r="43" spans="1:31">
      <c r="A43" s="17" t="s">
        <v>266</v>
      </c>
      <c r="H43" s="67"/>
      <c r="I43" s="67"/>
      <c r="J43" s="67"/>
      <c r="K43" s="70"/>
      <c r="N43" s="81"/>
      <c r="O43" s="74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</row>
    <row r="44" spans="1:31">
      <c r="A44" s="65" t="s">
        <v>57</v>
      </c>
      <c r="H44" s="67">
        <v>31065.490000000009</v>
      </c>
      <c r="I44" s="94" t="s">
        <v>245</v>
      </c>
      <c r="J44" s="67"/>
      <c r="K44" s="70">
        <v>25656.81</v>
      </c>
      <c r="N44" s="73"/>
      <c r="O44" s="83"/>
      <c r="P44" s="73"/>
      <c r="Q44" s="83"/>
      <c r="R44" s="73"/>
      <c r="S44" s="83"/>
      <c r="T44" s="73"/>
      <c r="U44" s="83"/>
      <c r="V44" s="73"/>
      <c r="W44" s="73"/>
      <c r="X44" s="83"/>
      <c r="Y44" s="73"/>
      <c r="Z44" s="83"/>
      <c r="AA44" s="73"/>
      <c r="AB44" s="83"/>
      <c r="AC44" s="83"/>
      <c r="AD44" s="83"/>
      <c r="AE44" s="83"/>
    </row>
    <row r="45" spans="1:31" ht="16.5" customHeight="1">
      <c r="A45" s="65" t="s">
        <v>132</v>
      </c>
      <c r="H45" s="196">
        <v>38420.089999999997</v>
      </c>
      <c r="I45" s="197" t="s">
        <v>245</v>
      </c>
      <c r="J45" s="196"/>
      <c r="K45" s="198">
        <v>38416.21</v>
      </c>
    </row>
    <row r="46" spans="1:31" ht="23.25" customHeight="1">
      <c r="A46" s="65" t="s">
        <v>88</v>
      </c>
      <c r="E46" s="67"/>
      <c r="H46" s="67">
        <v>69485.58</v>
      </c>
      <c r="I46" s="67"/>
      <c r="J46" s="67"/>
      <c r="K46" s="70">
        <v>64073.020000000004</v>
      </c>
      <c r="M46" s="67"/>
    </row>
    <row r="47" spans="1:31">
      <c r="A47" s="65" t="s">
        <v>85</v>
      </c>
      <c r="H47" s="67">
        <v>0</v>
      </c>
      <c r="I47" s="67"/>
      <c r="J47" s="67"/>
      <c r="K47" s="70">
        <v>0</v>
      </c>
    </row>
    <row r="48" spans="1:31" ht="18.75" customHeight="1">
      <c r="A48" s="65" t="s">
        <v>86</v>
      </c>
      <c r="H48" s="69">
        <v>-1200</v>
      </c>
      <c r="I48" s="69"/>
      <c r="J48" s="69"/>
      <c r="K48" s="70">
        <v>0</v>
      </c>
    </row>
    <row r="49" spans="1:11" ht="18.75" customHeight="1" thickBot="1">
      <c r="A49" s="65" t="s">
        <v>87</v>
      </c>
      <c r="E49" s="67"/>
      <c r="H49" s="72">
        <v>68285.58</v>
      </c>
      <c r="I49" s="72"/>
      <c r="J49" s="72"/>
      <c r="K49" s="72">
        <v>64073.020000000004</v>
      </c>
    </row>
    <row r="50" spans="1:11" ht="15" thickTop="1"/>
  </sheetData>
  <sheetProtection sheet="1" objects="1" scenarios="1"/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W52"/>
  <sheetViews>
    <sheetView zoomScale="99" zoomScaleNormal="85" workbookViewId="0">
      <selection activeCell="E26" sqref="E26:G26"/>
    </sheetView>
  </sheetViews>
  <sheetFormatPr defaultColWidth="11.44140625" defaultRowHeight="14.4"/>
  <cols>
    <col min="1" max="1" width="13.77734375" style="84" customWidth="1"/>
    <col min="2" max="2" width="3.77734375" style="84" customWidth="1"/>
    <col min="3" max="3" width="5.21875" style="84" customWidth="1"/>
    <col min="4" max="4" width="6.77734375" style="85" customWidth="1"/>
    <col min="5" max="5" width="13" style="84" customWidth="1"/>
    <col min="6" max="6" width="5.77734375" style="84" customWidth="1"/>
    <col min="7" max="7" width="8.44140625" style="84" customWidth="1"/>
    <col min="8" max="9" width="11.44140625" style="84" customWidth="1"/>
    <col min="10" max="10" width="13.5546875" style="84" customWidth="1"/>
    <col min="11" max="11" width="3.5546875" style="84" customWidth="1"/>
    <col min="12" max="12" width="12.21875" style="84" customWidth="1"/>
    <col min="13" max="14" width="11.44140625" style="84"/>
    <col min="15" max="15" width="3.21875" style="84" customWidth="1"/>
    <col min="16" max="16384" width="11.44140625" style="84"/>
  </cols>
  <sheetData>
    <row r="1" spans="1:23" ht="28.5" customHeight="1">
      <c r="A1" s="100" t="s">
        <v>122</v>
      </c>
      <c r="B1"/>
      <c r="C1"/>
      <c r="D1"/>
      <c r="E1"/>
      <c r="F1"/>
      <c r="G1"/>
      <c r="H1"/>
      <c r="I1"/>
      <c r="J1"/>
      <c r="K1" s="96"/>
    </row>
    <row r="2" spans="1:23" ht="18" customHeight="1">
      <c r="A2" s="149" t="s">
        <v>157</v>
      </c>
      <c r="B2" s="149"/>
      <c r="C2" s="149"/>
      <c r="D2" s="149"/>
      <c r="E2" s="149"/>
      <c r="F2" s="149"/>
      <c r="G2" s="149"/>
      <c r="H2" s="149"/>
      <c r="I2" s="149"/>
      <c r="J2" s="149"/>
      <c r="K2" s="150"/>
      <c r="L2" s="150"/>
      <c r="M2" s="150"/>
      <c r="N2" s="150"/>
      <c r="O2" s="150"/>
      <c r="P2" s="151"/>
      <c r="Q2" s="152">
        <v>2483348</v>
      </c>
      <c r="R2" s="153" t="s">
        <v>229</v>
      </c>
      <c r="S2" s="150"/>
      <c r="T2" s="150"/>
      <c r="U2" s="150"/>
      <c r="V2" s="150"/>
    </row>
    <row r="3" spans="1:23" ht="18" customHeight="1">
      <c r="A3" s="149" t="s">
        <v>232</v>
      </c>
      <c r="B3" s="150"/>
      <c r="C3" s="150"/>
      <c r="D3" s="149"/>
      <c r="E3" s="149" t="s">
        <v>231</v>
      </c>
      <c r="F3" s="149"/>
      <c r="G3" s="149"/>
      <c r="H3" s="149"/>
      <c r="I3" s="150"/>
      <c r="J3" s="150"/>
      <c r="K3" s="150"/>
      <c r="L3" s="150"/>
      <c r="M3" s="150"/>
      <c r="N3" s="202"/>
      <c r="O3" s="203"/>
      <c r="P3" s="154"/>
      <c r="Q3" s="152"/>
      <c r="R3" s="153" t="s">
        <v>243</v>
      </c>
      <c r="S3" s="150"/>
      <c r="T3" s="150"/>
      <c r="U3" s="150"/>
      <c r="V3" s="150"/>
    </row>
    <row r="4" spans="1:23" ht="18" customHeight="1">
      <c r="A4" s="149" t="s">
        <v>234</v>
      </c>
      <c r="B4" s="155"/>
      <c r="C4" s="155"/>
      <c r="D4" s="155"/>
      <c r="E4" s="150"/>
      <c r="F4" s="150"/>
      <c r="G4" s="150"/>
      <c r="H4" s="156"/>
      <c r="I4" s="150"/>
      <c r="J4" s="150"/>
      <c r="K4" s="150"/>
      <c r="L4" s="150"/>
      <c r="M4" s="157"/>
      <c r="N4" s="150"/>
      <c r="O4" s="150"/>
      <c r="P4" s="154"/>
      <c r="Q4" s="152"/>
      <c r="R4" s="153"/>
      <c r="S4" s="150"/>
      <c r="T4" s="150"/>
      <c r="U4" s="150"/>
      <c r="V4" s="150"/>
    </row>
    <row r="5" spans="1:23" ht="18" customHeight="1">
      <c r="A5" s="150"/>
      <c r="B5" s="150"/>
      <c r="C5" s="150"/>
      <c r="D5" s="158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9"/>
      <c r="Q5" s="152"/>
      <c r="R5" s="153"/>
      <c r="S5" s="150"/>
      <c r="T5" s="150"/>
      <c r="U5" s="151"/>
      <c r="V5" s="152"/>
      <c r="W5" s="59"/>
    </row>
    <row r="6" spans="1:23" ht="18" customHeight="1">
      <c r="A6" s="150" t="s">
        <v>158</v>
      </c>
      <c r="B6" s="150"/>
      <c r="C6" s="150"/>
      <c r="D6" s="158"/>
      <c r="E6" s="160">
        <v>25656.81</v>
      </c>
      <c r="F6" s="161"/>
      <c r="G6" s="150" t="s">
        <v>1</v>
      </c>
      <c r="H6" s="150"/>
      <c r="I6" s="150"/>
      <c r="J6" s="161">
        <f>Payments!E92</f>
        <v>16127.469999999998</v>
      </c>
      <c r="K6" s="150"/>
      <c r="L6" s="150"/>
      <c r="M6" s="150"/>
      <c r="N6" s="150"/>
      <c r="O6" s="150"/>
      <c r="P6" s="159"/>
      <c r="Q6" s="152"/>
      <c r="R6" s="153"/>
      <c r="S6" s="150"/>
      <c r="T6" s="150"/>
      <c r="U6" s="151"/>
      <c r="V6" s="152"/>
      <c r="W6" s="59"/>
    </row>
    <row r="7" spans="1:23" ht="18" customHeight="1">
      <c r="A7" s="150"/>
      <c r="B7" s="150"/>
      <c r="C7" s="150"/>
      <c r="D7" s="158"/>
      <c r="E7" s="161"/>
      <c r="F7" s="161"/>
      <c r="G7" s="150"/>
      <c r="H7" s="150"/>
      <c r="I7" s="150"/>
      <c r="J7" s="161"/>
      <c r="K7" s="150"/>
      <c r="L7" s="190">
        <v>31065.49</v>
      </c>
      <c r="M7" s="179" t="s">
        <v>128</v>
      </c>
      <c r="N7" s="162"/>
      <c r="O7" s="150"/>
      <c r="P7" s="159"/>
      <c r="Q7" s="152"/>
      <c r="R7" s="153"/>
      <c r="S7" s="150"/>
      <c r="T7" s="150"/>
      <c r="U7" s="151"/>
      <c r="V7" s="152"/>
      <c r="W7" s="59"/>
    </row>
    <row r="8" spans="1:23" ht="18" customHeight="1">
      <c r="A8" s="150" t="s">
        <v>0</v>
      </c>
      <c r="B8" s="150"/>
      <c r="C8" s="150"/>
      <c r="D8" s="158"/>
      <c r="E8" s="161">
        <f>Receipts!D28</f>
        <v>21536.15</v>
      </c>
      <c r="F8" s="161"/>
      <c r="G8" s="150" t="s">
        <v>159</v>
      </c>
      <c r="H8" s="150"/>
      <c r="I8" s="150"/>
      <c r="J8" s="160">
        <f>J10-J6</f>
        <v>31065.490000000009</v>
      </c>
      <c r="K8" s="150"/>
      <c r="L8" s="157">
        <f>J8-L7</f>
        <v>0</v>
      </c>
      <c r="M8" s="150" t="s">
        <v>126</v>
      </c>
      <c r="N8" s="150"/>
      <c r="O8" s="150"/>
      <c r="P8" s="159"/>
      <c r="Q8" s="152"/>
      <c r="R8" s="153"/>
      <c r="S8" s="150"/>
      <c r="T8" s="150"/>
      <c r="U8" s="163"/>
      <c r="V8" s="152"/>
      <c r="W8" s="59"/>
    </row>
    <row r="9" spans="1:23" ht="18" customHeight="1">
      <c r="A9" s="150"/>
      <c r="B9" s="150"/>
      <c r="C9" s="150"/>
      <c r="D9" s="158"/>
      <c r="E9" s="161"/>
      <c r="F9" s="161"/>
      <c r="G9" s="150"/>
      <c r="H9" s="150"/>
      <c r="I9" s="150"/>
      <c r="J9" s="161"/>
      <c r="K9" s="150"/>
      <c r="L9" s="150"/>
      <c r="M9" s="150"/>
      <c r="N9" s="162" t="s">
        <v>129</v>
      </c>
      <c r="O9" s="150"/>
      <c r="P9" s="164"/>
      <c r="Q9" s="152"/>
      <c r="R9" s="153"/>
      <c r="S9" s="150"/>
      <c r="T9" s="150"/>
      <c r="U9" s="165"/>
      <c r="V9" s="152"/>
      <c r="W9" s="59"/>
    </row>
    <row r="10" spans="1:23" ht="18" customHeight="1" thickBot="1">
      <c r="A10" s="150"/>
      <c r="B10" s="150"/>
      <c r="C10" s="150"/>
      <c r="D10" s="158"/>
      <c r="E10" s="166">
        <f>SUM(E6:E9)</f>
        <v>47192.960000000006</v>
      </c>
      <c r="F10" s="161"/>
      <c r="G10" s="150"/>
      <c r="H10" s="150"/>
      <c r="I10" s="150"/>
      <c r="J10" s="166">
        <f>E10</f>
        <v>47192.960000000006</v>
      </c>
      <c r="K10" s="150"/>
      <c r="L10" s="150"/>
      <c r="M10" s="150"/>
      <c r="N10" s="152" t="s">
        <v>230</v>
      </c>
      <c r="O10" s="154"/>
      <c r="P10" s="151"/>
      <c r="Q10" s="152"/>
      <c r="R10" s="153"/>
      <c r="S10" s="150"/>
      <c r="T10" s="150"/>
      <c r="U10" s="151"/>
      <c r="V10" s="152"/>
      <c r="W10" s="59"/>
    </row>
    <row r="11" spans="1:23" ht="18" customHeight="1" thickTop="1">
      <c r="A11" s="150"/>
      <c r="B11" s="150"/>
      <c r="C11" s="150"/>
      <c r="D11" s="158"/>
      <c r="E11" s="161"/>
      <c r="F11" s="161"/>
      <c r="G11" s="150"/>
      <c r="H11" s="150"/>
      <c r="I11" s="150"/>
      <c r="J11" s="161">
        <f>E10-J10</f>
        <v>0</v>
      </c>
      <c r="K11" s="150"/>
      <c r="L11" s="150"/>
      <c r="M11" s="150"/>
      <c r="N11" s="167"/>
      <c r="O11" s="154"/>
      <c r="P11" s="151"/>
      <c r="Q11" s="152"/>
      <c r="R11" s="168"/>
      <c r="S11" s="150"/>
      <c r="T11" s="150"/>
      <c r="U11" s="151"/>
      <c r="V11" s="152"/>
      <c r="W11" s="59"/>
    </row>
    <row r="12" spans="1:23" ht="18" customHeight="1">
      <c r="A12" s="150"/>
      <c r="B12" s="150"/>
      <c r="C12" s="150"/>
      <c r="D12" s="158"/>
      <c r="E12" s="150"/>
      <c r="F12" s="150"/>
      <c r="G12" s="161"/>
      <c r="H12" s="150"/>
      <c r="I12" s="150"/>
      <c r="J12" s="150"/>
      <c r="K12" s="150"/>
      <c r="L12" s="150"/>
      <c r="M12" s="150"/>
      <c r="N12" s="152"/>
      <c r="O12" s="154"/>
      <c r="P12" s="151"/>
      <c r="Q12" s="169" t="s">
        <v>155</v>
      </c>
      <c r="R12" s="170"/>
      <c r="S12" s="150"/>
      <c r="T12" s="150"/>
      <c r="U12" s="151"/>
      <c r="V12" s="152"/>
      <c r="W12" s="59"/>
    </row>
    <row r="13" spans="1:23" ht="18" customHeight="1">
      <c r="A13" s="162"/>
      <c r="B13" s="150"/>
      <c r="C13" s="150"/>
      <c r="D13" s="158"/>
      <c r="E13" s="150"/>
      <c r="F13" s="150"/>
      <c r="G13" s="150"/>
      <c r="H13" s="150"/>
      <c r="I13" s="150"/>
      <c r="J13" s="150"/>
      <c r="K13" s="150"/>
      <c r="L13" s="150"/>
      <c r="M13" s="154"/>
      <c r="N13" s="152"/>
      <c r="O13" s="154"/>
      <c r="P13" s="151"/>
      <c r="Q13" s="171" t="s">
        <v>173</v>
      </c>
      <c r="R13" s="170">
        <v>229.6</v>
      </c>
      <c r="S13" s="150"/>
      <c r="T13" s="150"/>
      <c r="U13" s="151"/>
      <c r="V13" s="152"/>
      <c r="W13" s="57"/>
    </row>
    <row r="14" spans="1:23" ht="15.6">
      <c r="A14" s="149" t="s">
        <v>157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50"/>
      <c r="L14" s="150"/>
      <c r="M14" s="154"/>
      <c r="N14" s="152"/>
      <c r="O14" s="154"/>
      <c r="P14" s="151"/>
      <c r="Q14" s="172" t="s">
        <v>197</v>
      </c>
      <c r="R14" s="170">
        <v>1</v>
      </c>
      <c r="S14" s="150"/>
      <c r="T14" s="150"/>
      <c r="U14" s="151"/>
      <c r="V14" s="152"/>
      <c r="W14" s="59"/>
    </row>
    <row r="15" spans="1:23" ht="15.6">
      <c r="A15" s="149" t="s">
        <v>130</v>
      </c>
      <c r="B15" s="150"/>
      <c r="C15" s="150"/>
      <c r="D15" s="149"/>
      <c r="E15" s="149"/>
      <c r="F15" s="149"/>
      <c r="G15" s="149"/>
      <c r="H15" s="149"/>
      <c r="I15" s="150"/>
      <c r="J15" s="150"/>
      <c r="K15" s="150"/>
      <c r="L15" s="150"/>
      <c r="M15" s="154"/>
      <c r="N15" s="152"/>
      <c r="O15" s="154"/>
      <c r="P15" s="173"/>
      <c r="Q15" s="172" t="s">
        <v>165</v>
      </c>
      <c r="R15" s="170">
        <v>285</v>
      </c>
      <c r="S15" s="150"/>
      <c r="T15" s="150"/>
      <c r="U15" s="151"/>
      <c r="V15" s="152"/>
      <c r="W15" s="59"/>
    </row>
    <row r="16" spans="1:23" ht="15.6">
      <c r="A16" s="149" t="s">
        <v>233</v>
      </c>
      <c r="B16" s="150"/>
      <c r="C16" s="174"/>
      <c r="D16" s="158"/>
      <c r="E16" s="155"/>
      <c r="F16" s="155"/>
      <c r="G16" s="155"/>
      <c r="H16" s="174"/>
      <c r="I16" s="150"/>
      <c r="J16" s="150"/>
      <c r="K16" s="150"/>
      <c r="L16" s="150"/>
      <c r="M16" s="152"/>
      <c r="N16" s="152"/>
      <c r="O16" s="153"/>
      <c r="P16" s="151"/>
      <c r="Q16" s="172" t="s">
        <v>169</v>
      </c>
      <c r="R16" s="170">
        <v>18</v>
      </c>
      <c r="S16" s="150"/>
      <c r="T16" s="150"/>
      <c r="U16" s="151"/>
      <c r="V16" s="152"/>
      <c r="W16" s="59"/>
    </row>
    <row r="17" spans="1:23" ht="15.6">
      <c r="A17" s="150"/>
      <c r="B17" s="150"/>
      <c r="C17" s="150"/>
      <c r="D17" s="158"/>
      <c r="E17" s="150"/>
      <c r="F17" s="150"/>
      <c r="G17" s="150"/>
      <c r="H17" s="150"/>
      <c r="I17" s="150"/>
      <c r="J17" s="150"/>
      <c r="K17" s="150"/>
      <c r="L17" s="150"/>
      <c r="M17" s="152"/>
      <c r="N17" s="152"/>
      <c r="O17" s="153"/>
      <c r="P17" s="151"/>
      <c r="Q17" s="172" t="s">
        <v>170</v>
      </c>
      <c r="R17" s="170">
        <v>48</v>
      </c>
      <c r="S17" s="150"/>
      <c r="T17" s="150"/>
      <c r="U17" s="151"/>
      <c r="V17" s="152"/>
      <c r="W17" s="59"/>
    </row>
    <row r="18" spans="1:23" ht="15.6">
      <c r="A18" s="150" t="s">
        <v>158</v>
      </c>
      <c r="B18" s="150"/>
      <c r="C18" s="150"/>
      <c r="D18" s="158"/>
      <c r="E18" s="161">
        <v>38416.21</v>
      </c>
      <c r="F18" s="161"/>
      <c r="G18" s="150" t="s">
        <v>1</v>
      </c>
      <c r="H18" s="150"/>
      <c r="I18" s="150"/>
      <c r="J18" s="161">
        <f>Payments!F95</f>
        <v>0</v>
      </c>
      <c r="K18" s="150"/>
      <c r="L18" s="150"/>
      <c r="M18" s="152"/>
      <c r="N18" s="152"/>
      <c r="O18" s="153"/>
      <c r="P18" s="151"/>
      <c r="Q18" s="172" t="s">
        <v>177</v>
      </c>
      <c r="R18" s="170"/>
      <c r="S18" s="150"/>
      <c r="T18" s="150"/>
      <c r="U18" s="151"/>
      <c r="V18" s="152"/>
      <c r="W18" s="59"/>
    </row>
    <row r="19" spans="1:23" ht="15.6">
      <c r="A19" s="150"/>
      <c r="B19" s="150"/>
      <c r="C19" s="150"/>
      <c r="D19" s="158"/>
      <c r="E19" s="161"/>
      <c r="F19" s="161"/>
      <c r="G19" s="150"/>
      <c r="H19" s="150"/>
      <c r="I19" s="150"/>
      <c r="J19" s="161"/>
      <c r="K19" s="150"/>
      <c r="L19" s="150"/>
      <c r="M19" s="152"/>
      <c r="N19" s="152"/>
      <c r="O19" s="153"/>
      <c r="P19" s="151"/>
      <c r="Q19" s="172" t="s">
        <v>169</v>
      </c>
      <c r="R19" s="170"/>
      <c r="S19" s="150"/>
      <c r="T19" s="150"/>
      <c r="U19" s="151"/>
      <c r="V19" s="152"/>
      <c r="W19" s="59"/>
    </row>
    <row r="20" spans="1:23" ht="15.6">
      <c r="A20" s="150" t="s">
        <v>0</v>
      </c>
      <c r="B20" s="150" t="s">
        <v>269</v>
      </c>
      <c r="C20" s="150"/>
      <c r="D20" s="158"/>
      <c r="E20" s="161">
        <f>Receipts!E28</f>
        <v>3.88</v>
      </c>
      <c r="F20" s="161"/>
      <c r="G20" s="150" t="s">
        <v>159</v>
      </c>
      <c r="H20" s="150"/>
      <c r="I20" s="150"/>
      <c r="J20" s="160">
        <f>J22-J18</f>
        <v>38420.089999999997</v>
      </c>
      <c r="K20" s="150"/>
      <c r="L20" s="190">
        <v>38420.089999999997</v>
      </c>
      <c r="M20" s="152"/>
      <c r="N20" s="152"/>
      <c r="O20" s="153"/>
      <c r="P20" s="151"/>
      <c r="Q20" s="169" t="s">
        <v>182</v>
      </c>
      <c r="R20" s="170"/>
      <c r="S20" s="150"/>
      <c r="T20" s="150"/>
      <c r="U20" s="151"/>
      <c r="V20" s="152"/>
      <c r="W20" s="59"/>
    </row>
    <row r="21" spans="1:23" ht="15.6">
      <c r="A21" s="150"/>
      <c r="B21" s="150"/>
      <c r="C21" s="150"/>
      <c r="D21" s="158"/>
      <c r="E21" s="161"/>
      <c r="F21" s="161"/>
      <c r="G21" s="150"/>
      <c r="H21" s="150"/>
      <c r="I21" s="150"/>
      <c r="J21" s="161"/>
      <c r="K21" s="150"/>
      <c r="L21" s="150"/>
      <c r="M21" s="152"/>
      <c r="N21" s="152"/>
      <c r="O21" s="153"/>
      <c r="P21" s="151"/>
      <c r="Q21" s="169"/>
      <c r="R21" s="170"/>
      <c r="S21" s="150"/>
      <c r="T21" s="150"/>
      <c r="U21" s="151"/>
      <c r="V21" s="152"/>
      <c r="W21" s="59"/>
    </row>
    <row r="22" spans="1:23" ht="16.2" thickBot="1">
      <c r="A22" s="150"/>
      <c r="B22" s="150"/>
      <c r="C22" s="150"/>
      <c r="D22" s="158"/>
      <c r="E22" s="166">
        <f>SUM(E18:E21)</f>
        <v>38420.089999999997</v>
      </c>
      <c r="F22" s="161"/>
      <c r="G22" s="150"/>
      <c r="H22" s="150"/>
      <c r="I22" s="150"/>
      <c r="J22" s="166">
        <f>E22</f>
        <v>38420.089999999997</v>
      </c>
      <c r="K22" s="150"/>
      <c r="L22" s="150"/>
      <c r="M22" s="152"/>
      <c r="N22" s="152"/>
      <c r="O22" s="153"/>
      <c r="P22" s="162">
        <f>SUM(R23)</f>
        <v>581.6</v>
      </c>
      <c r="Q22" s="150"/>
      <c r="R22" s="170"/>
      <c r="S22" s="150"/>
      <c r="T22" s="150"/>
      <c r="U22" s="151"/>
      <c r="V22" s="152"/>
      <c r="W22" s="59"/>
    </row>
    <row r="23" spans="1:23" ht="16.2" thickTop="1">
      <c r="A23" s="150"/>
      <c r="B23" s="150"/>
      <c r="C23" s="150"/>
      <c r="D23" s="158"/>
      <c r="E23" s="161"/>
      <c r="F23" s="161"/>
      <c r="G23" s="150"/>
      <c r="H23" s="150"/>
      <c r="I23" s="150"/>
      <c r="J23" s="161">
        <f>E22-J22</f>
        <v>0</v>
      </c>
      <c r="K23" s="150"/>
      <c r="L23" s="150"/>
      <c r="M23" s="152"/>
      <c r="N23" s="153"/>
      <c r="O23" s="154"/>
      <c r="P23" s="162">
        <f>SUM(L8:L9)</f>
        <v>0</v>
      </c>
      <c r="Q23" s="150"/>
      <c r="R23" s="175">
        <f>SUM(R2:R22)</f>
        <v>581.6</v>
      </c>
      <c r="S23" s="150"/>
      <c r="T23" s="150"/>
      <c r="U23" s="150"/>
      <c r="V23" s="150"/>
    </row>
    <row r="24" spans="1:23" ht="15.6">
      <c r="A24" s="150"/>
      <c r="B24" s="150"/>
      <c r="C24" s="174"/>
      <c r="D24" s="174"/>
      <c r="E24" s="174"/>
      <c r="F24" s="174"/>
      <c r="G24" s="174"/>
      <c r="H24" s="174"/>
      <c r="I24" s="150"/>
      <c r="J24" s="150"/>
      <c r="K24" s="150"/>
      <c r="L24" s="150"/>
      <c r="M24" s="152"/>
      <c r="N24" s="153"/>
      <c r="O24" s="154"/>
      <c r="P24" s="151"/>
      <c r="Q24" s="150"/>
      <c r="R24" s="150"/>
      <c r="S24" s="150"/>
      <c r="T24" s="150"/>
      <c r="U24" s="150"/>
      <c r="V24" s="150"/>
    </row>
    <row r="25" spans="1:23" ht="15.6">
      <c r="A25" s="150"/>
      <c r="B25" s="150"/>
      <c r="C25" s="174"/>
      <c r="D25" s="174"/>
      <c r="E25" s="174"/>
      <c r="F25" s="174"/>
      <c r="G25" s="174"/>
      <c r="H25" s="174"/>
      <c r="I25" s="150"/>
      <c r="J25" s="150"/>
      <c r="K25" s="150"/>
      <c r="L25" s="150"/>
      <c r="M25" s="152"/>
      <c r="N25" s="153"/>
      <c r="O25" s="154"/>
      <c r="P25" s="154"/>
      <c r="Q25" s="150"/>
      <c r="R25" s="150"/>
      <c r="S25" s="150"/>
      <c r="T25" s="150"/>
      <c r="U25" s="150"/>
      <c r="V25" s="150"/>
    </row>
    <row r="26" spans="1:23" ht="15.6">
      <c r="A26" s="150"/>
      <c r="B26" s="150"/>
      <c r="C26" s="174"/>
      <c r="D26" s="176"/>
      <c r="E26" s="201"/>
      <c r="F26" s="201"/>
      <c r="G26" s="201"/>
      <c r="H26" s="174"/>
      <c r="I26" s="150"/>
      <c r="J26" s="150"/>
      <c r="K26" s="150"/>
      <c r="L26" s="150"/>
      <c r="M26" s="152"/>
      <c r="N26" s="153"/>
      <c r="O26" s="154"/>
      <c r="P26" s="154"/>
      <c r="Q26" s="150"/>
      <c r="R26" s="150"/>
      <c r="S26" s="150"/>
      <c r="T26" s="150"/>
      <c r="U26" s="150"/>
      <c r="V26" s="150"/>
    </row>
    <row r="27" spans="1:23" ht="15.6">
      <c r="A27" s="150"/>
      <c r="B27" s="150"/>
      <c r="C27" s="150"/>
      <c r="D27" s="158"/>
      <c r="E27" s="150"/>
      <c r="F27" s="150"/>
      <c r="G27" s="150"/>
      <c r="H27" s="150"/>
      <c r="I27" s="150"/>
      <c r="J27" s="150"/>
      <c r="K27" s="150"/>
      <c r="L27" s="150"/>
      <c r="M27" s="152"/>
      <c r="N27" s="153"/>
      <c r="O27" s="151"/>
      <c r="P27" s="151"/>
      <c r="Q27" s="150"/>
      <c r="R27" s="150"/>
      <c r="S27" s="150"/>
      <c r="T27" s="150"/>
      <c r="U27" s="150"/>
      <c r="V27" s="150"/>
    </row>
    <row r="28" spans="1:23" ht="15.6">
      <c r="A28" s="150"/>
      <c r="B28" s="150"/>
      <c r="C28" s="150"/>
      <c r="D28" s="158"/>
      <c r="E28" s="177"/>
      <c r="F28" s="177"/>
      <c r="G28" s="150"/>
      <c r="H28" s="150"/>
      <c r="I28" s="150"/>
      <c r="J28" s="161"/>
      <c r="K28" s="150"/>
      <c r="L28" s="150"/>
      <c r="M28" s="152"/>
      <c r="N28" s="153"/>
      <c r="O28" s="151"/>
      <c r="P28" s="178"/>
      <c r="Q28" s="150"/>
      <c r="R28" s="150"/>
      <c r="S28" s="150"/>
      <c r="T28" s="150"/>
      <c r="U28" s="150"/>
      <c r="V28" s="150"/>
    </row>
    <row r="29" spans="1:23" ht="15.6">
      <c r="A29" s="150"/>
      <c r="B29" s="150"/>
      <c r="C29" s="150"/>
      <c r="D29" s="158"/>
      <c r="E29" s="177"/>
      <c r="F29" s="177"/>
      <c r="G29" s="150"/>
      <c r="H29" s="150"/>
      <c r="I29" s="150"/>
      <c r="J29" s="161"/>
      <c r="K29" s="150"/>
      <c r="L29" s="150"/>
      <c r="M29" s="152"/>
      <c r="N29" s="153"/>
      <c r="O29" s="151"/>
      <c r="P29" s="151"/>
      <c r="Q29" s="150"/>
      <c r="R29" s="150"/>
      <c r="S29" s="150"/>
      <c r="T29" s="150"/>
      <c r="U29" s="150"/>
      <c r="V29" s="150"/>
    </row>
    <row r="30" spans="1:23" ht="15.6">
      <c r="A30" s="150"/>
      <c r="B30" s="179"/>
      <c r="C30" s="150"/>
      <c r="D30" s="158"/>
      <c r="E30" s="177"/>
      <c r="F30" s="177"/>
      <c r="G30" s="150"/>
      <c r="H30" s="179"/>
      <c r="I30" s="150"/>
      <c r="J30" s="161"/>
      <c r="K30" s="150"/>
      <c r="L30" s="150"/>
      <c r="M30" s="179"/>
      <c r="N30" s="152"/>
      <c r="O30" s="151"/>
      <c r="P30" s="154"/>
      <c r="Q30" s="150"/>
      <c r="R30" s="150"/>
      <c r="S30" s="150"/>
      <c r="T30" s="150"/>
      <c r="U30" s="150"/>
      <c r="V30" s="150"/>
    </row>
    <row r="31" spans="1:23" ht="15.6">
      <c r="A31" s="150"/>
      <c r="B31" s="150"/>
      <c r="C31" s="150"/>
      <c r="D31" s="158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4"/>
      <c r="Q31" s="150"/>
      <c r="R31" s="150"/>
      <c r="S31" s="150"/>
      <c r="T31" s="150"/>
      <c r="U31" s="150"/>
      <c r="V31" s="150"/>
    </row>
    <row r="32" spans="1:23" ht="15.6">
      <c r="A32" s="150"/>
      <c r="B32" s="150"/>
      <c r="C32" s="150"/>
      <c r="D32" s="158"/>
      <c r="E32" s="161"/>
      <c r="F32" s="161"/>
      <c r="G32" s="150"/>
      <c r="H32" s="150"/>
      <c r="I32" s="150"/>
      <c r="J32" s="150"/>
      <c r="K32" s="180"/>
      <c r="L32" s="150"/>
      <c r="M32" s="150"/>
      <c r="N32" s="150"/>
      <c r="O32" s="150"/>
      <c r="P32" s="151"/>
      <c r="Q32" s="150"/>
      <c r="R32" s="162"/>
      <c r="S32" s="150"/>
      <c r="T32" s="150"/>
      <c r="U32" s="150"/>
      <c r="V32" s="150"/>
    </row>
    <row r="33" spans="1:22" ht="15.6">
      <c r="A33" s="150"/>
      <c r="B33" s="150"/>
      <c r="C33" s="150"/>
      <c r="D33" s="158"/>
      <c r="E33" s="161"/>
      <c r="F33" s="161"/>
      <c r="G33" s="150"/>
      <c r="H33" s="150"/>
      <c r="I33" s="150"/>
      <c r="J33" s="150"/>
      <c r="K33" s="150"/>
      <c r="L33" s="150"/>
      <c r="M33" s="150"/>
      <c r="N33" s="150"/>
      <c r="O33" s="150"/>
      <c r="P33" s="154"/>
      <c r="Q33" s="150"/>
      <c r="R33" s="150"/>
      <c r="S33" s="150"/>
      <c r="T33" s="150"/>
      <c r="U33" s="150"/>
      <c r="V33" s="150"/>
    </row>
    <row r="34" spans="1:22" ht="15.6">
      <c r="A34" s="181"/>
      <c r="B34" s="150"/>
      <c r="C34" s="182"/>
      <c r="D34" s="183"/>
      <c r="E34" s="161"/>
      <c r="F34" s="161"/>
      <c r="G34" s="150"/>
      <c r="H34" s="150"/>
      <c r="I34" s="150"/>
      <c r="J34" s="181"/>
      <c r="K34" s="161"/>
      <c r="L34" s="150"/>
      <c r="M34" s="150"/>
      <c r="N34" s="150"/>
      <c r="O34" s="150"/>
      <c r="P34" s="154"/>
      <c r="Q34" s="150"/>
      <c r="R34" s="150"/>
      <c r="S34" s="150"/>
      <c r="T34" s="150"/>
      <c r="U34" s="150"/>
      <c r="V34" s="150"/>
    </row>
    <row r="35" spans="1:22" ht="15.6">
      <c r="A35" s="181"/>
      <c r="B35" s="150"/>
      <c r="C35" s="182"/>
      <c r="D35" s="183"/>
      <c r="E35" s="161"/>
      <c r="F35" s="161"/>
      <c r="G35" s="155"/>
      <c r="H35" s="150"/>
      <c r="I35" s="150"/>
      <c r="J35" s="184"/>
      <c r="K35" s="161"/>
      <c r="L35" s="150"/>
      <c r="M35" s="150"/>
      <c r="N35" s="150"/>
      <c r="O35" s="150"/>
      <c r="P35" s="154"/>
      <c r="Q35" s="150"/>
      <c r="R35" s="150"/>
      <c r="S35" s="150"/>
      <c r="T35" s="150"/>
      <c r="U35" s="150"/>
      <c r="V35" s="150"/>
    </row>
    <row r="36" spans="1:22" ht="15.6">
      <c r="A36" s="181"/>
      <c r="B36" s="150"/>
      <c r="C36" s="182"/>
      <c r="D36" s="183"/>
      <c r="E36" s="161"/>
      <c r="F36" s="161"/>
      <c r="G36" s="155"/>
      <c r="H36" s="150"/>
      <c r="I36" s="150"/>
      <c r="J36" s="150"/>
      <c r="K36" s="150"/>
      <c r="L36" s="150"/>
      <c r="M36" s="150"/>
      <c r="N36" s="150"/>
      <c r="O36" s="150"/>
      <c r="P36" s="151"/>
      <c r="Q36" s="150"/>
      <c r="R36" s="150"/>
      <c r="S36" s="150"/>
      <c r="T36" s="150"/>
      <c r="U36" s="150"/>
      <c r="V36" s="150"/>
    </row>
    <row r="37" spans="1:22" ht="15.6">
      <c r="A37" s="181"/>
      <c r="B37" s="150"/>
      <c r="C37" s="182"/>
      <c r="D37" s="183"/>
      <c r="E37" s="161"/>
      <c r="F37" s="161"/>
      <c r="G37" s="155"/>
      <c r="H37" s="150"/>
      <c r="I37" s="150"/>
      <c r="J37" s="150"/>
      <c r="K37" s="150"/>
      <c r="L37" s="150"/>
      <c r="M37" s="150"/>
      <c r="N37" s="150"/>
      <c r="O37" s="150"/>
      <c r="P37" s="151"/>
      <c r="Q37" s="150"/>
      <c r="R37" s="150"/>
      <c r="S37" s="150"/>
      <c r="T37" s="150"/>
      <c r="U37" s="150"/>
      <c r="V37" s="150"/>
    </row>
    <row r="38" spans="1:22">
      <c r="E38" s="86"/>
      <c r="F38" s="86"/>
      <c r="P38" s="87"/>
    </row>
    <row r="39" spans="1:22">
      <c r="E39" s="86"/>
      <c r="F39" s="86"/>
      <c r="K39" s="86"/>
      <c r="M39" s="86"/>
      <c r="P39" s="90"/>
    </row>
    <row r="40" spans="1:22">
      <c r="E40" s="86"/>
      <c r="F40" s="86"/>
      <c r="P40" s="87"/>
    </row>
    <row r="41" spans="1:22">
      <c r="E41" s="86"/>
      <c r="F41" s="86"/>
      <c r="K41" s="86"/>
      <c r="M41" s="86"/>
      <c r="P41" s="87"/>
    </row>
    <row r="42" spans="1:22">
      <c r="D42" s="91"/>
      <c r="E42" s="88"/>
      <c r="G42" s="86"/>
      <c r="P42" s="87"/>
    </row>
    <row r="43" spans="1:22">
      <c r="P43" s="87"/>
    </row>
    <row r="44" spans="1:22">
      <c r="P44" s="87"/>
    </row>
    <row r="47" spans="1:22">
      <c r="G47" s="92"/>
    </row>
    <row r="49" spans="1:7">
      <c r="E49" s="85"/>
      <c r="G49" s="92"/>
    </row>
    <row r="51" spans="1:7">
      <c r="E51" s="88"/>
    </row>
    <row r="52" spans="1:7">
      <c r="A52" s="89"/>
    </row>
  </sheetData>
  <sheetProtection sheet="1" objects="1" scenarios="1"/>
  <mergeCells count="2">
    <mergeCell ref="E26:G26"/>
    <mergeCell ref="N3:O3"/>
  </mergeCells>
  <phoneticPr fontId="3" type="noConversion"/>
  <conditionalFormatting sqref="U5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U6:U9">
    <cfRule type="iconSet" priority="3">
      <iconSet iconSet="3Arrows">
        <cfvo type="percent" val="0"/>
        <cfvo type="percent" val="33"/>
        <cfvo type="percent" val="67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rgb="FFFFC000"/>
    <pageSetUpPr fitToPage="1"/>
  </sheetPr>
  <dimension ref="A1:O287"/>
  <sheetViews>
    <sheetView zoomScale="117" zoomScaleNormal="130" workbookViewId="0">
      <pane ySplit="5" topLeftCell="A14" activePane="bottomLeft" state="frozen"/>
      <selection activeCell="N3" sqref="N3:O3"/>
      <selection pane="bottomLeft" activeCell="J34" sqref="J34"/>
    </sheetView>
  </sheetViews>
  <sheetFormatPr defaultColWidth="9.77734375" defaultRowHeight="14.4"/>
  <cols>
    <col min="1" max="1" width="11.77734375" style="19" bestFit="1" customWidth="1"/>
    <col min="2" max="2" width="19.44140625" style="1" customWidth="1"/>
    <col min="3" max="3" width="3.21875" style="27" customWidth="1"/>
    <col min="4" max="4" width="11.21875" style="1" bestFit="1" customWidth="1"/>
    <col min="5" max="5" width="13.5546875" style="1" customWidth="1"/>
    <col min="6" max="6" width="5.77734375" style="27" bestFit="1" customWidth="1"/>
    <col min="7" max="7" width="10.77734375" style="1" customWidth="1"/>
    <col min="8" max="8" width="11.21875" style="1" customWidth="1"/>
    <col min="9" max="9" width="8.77734375" style="1" bestFit="1" customWidth="1"/>
    <col min="10" max="10" width="10.21875" style="22" customWidth="1"/>
    <col min="11" max="11" width="10" style="1" bestFit="1" customWidth="1"/>
    <col min="12" max="12" width="11.21875" style="1" customWidth="1"/>
    <col min="13" max="13" width="12.44140625" style="1" customWidth="1"/>
    <col min="14" max="14" width="10.77734375" style="1" customWidth="1"/>
    <col min="15" max="15" width="16" style="1" bestFit="1" customWidth="1"/>
    <col min="16" max="16384" width="9.77734375" style="1"/>
  </cols>
  <sheetData>
    <row r="1" spans="1:15">
      <c r="A1" s="20" t="s">
        <v>122</v>
      </c>
    </row>
    <row r="2" spans="1:15">
      <c r="A2" s="20" t="s">
        <v>254</v>
      </c>
    </row>
    <row r="3" spans="1:15" ht="15.75" customHeight="1">
      <c r="A3" s="20" t="s">
        <v>14</v>
      </c>
    </row>
    <row r="4" spans="1:15" ht="15.75" customHeight="1">
      <c r="B4" s="9"/>
      <c r="D4" s="204" t="s">
        <v>0</v>
      </c>
      <c r="E4" s="204"/>
      <c r="F4" s="26"/>
      <c r="G4" s="2">
        <v>1</v>
      </c>
      <c r="H4" s="2">
        <v>2</v>
      </c>
      <c r="I4" s="2">
        <v>3</v>
      </c>
      <c r="J4" s="2">
        <v>4</v>
      </c>
      <c r="K4" s="2">
        <v>5</v>
      </c>
      <c r="L4" s="2">
        <v>6</v>
      </c>
      <c r="M4" s="2">
        <v>7</v>
      </c>
      <c r="N4" s="2">
        <v>8</v>
      </c>
      <c r="O4" s="2"/>
    </row>
    <row r="5" spans="1:15" ht="28.5" customHeight="1">
      <c r="A5" s="21" t="s">
        <v>4</v>
      </c>
      <c r="B5" s="3" t="s">
        <v>5</v>
      </c>
      <c r="C5" s="26"/>
      <c r="D5" s="33" t="s">
        <v>28</v>
      </c>
      <c r="E5" s="33" t="s">
        <v>127</v>
      </c>
      <c r="F5" s="105" t="s">
        <v>8</v>
      </c>
      <c r="G5" s="3" t="s">
        <v>31</v>
      </c>
      <c r="H5" s="3" t="s">
        <v>33</v>
      </c>
      <c r="I5" s="3" t="s">
        <v>39</v>
      </c>
      <c r="J5" s="3" t="s">
        <v>3</v>
      </c>
      <c r="K5" s="3" t="s">
        <v>40</v>
      </c>
      <c r="L5" s="3" t="s">
        <v>58</v>
      </c>
      <c r="M5" s="3" t="s">
        <v>46</v>
      </c>
      <c r="N5" s="3" t="s">
        <v>100</v>
      </c>
      <c r="O5" s="3" t="s">
        <v>5</v>
      </c>
    </row>
    <row r="6" spans="1:15" ht="15.75" customHeight="1">
      <c r="A6" s="21"/>
      <c r="B6" s="3"/>
      <c r="C6" s="26"/>
      <c r="D6" s="3"/>
      <c r="E6" s="3"/>
      <c r="F6" s="105"/>
      <c r="G6" s="3"/>
      <c r="H6" s="3"/>
      <c r="I6" s="3"/>
      <c r="J6" s="23"/>
      <c r="K6" s="3"/>
      <c r="L6" s="3"/>
      <c r="M6" s="3"/>
      <c r="N6" s="3"/>
      <c r="O6" s="3"/>
    </row>
    <row r="7" spans="1:15" ht="15.75" customHeight="1">
      <c r="A7" s="113">
        <v>44295</v>
      </c>
      <c r="B7" s="112" t="s">
        <v>171</v>
      </c>
      <c r="C7" s="114"/>
      <c r="D7" s="115">
        <v>1013.4</v>
      </c>
      <c r="E7" s="112"/>
      <c r="F7" s="106">
        <v>2</v>
      </c>
      <c r="G7" s="5">
        <f>IF(F7=$G$4,(D7+E7),0)</f>
        <v>0</v>
      </c>
      <c r="H7" s="5">
        <f>IF(F7=$H$4,(D7+E7),0)</f>
        <v>1013.4</v>
      </c>
      <c r="I7" s="5">
        <f>IF(F7=$I$4,(D7+E7),0)</f>
        <v>0</v>
      </c>
      <c r="J7" s="5">
        <f>IF(F7=$J$4,($D7+$E7),0)</f>
        <v>0</v>
      </c>
      <c r="K7" s="5">
        <f>IF(F7=$K$4,($D7+$E7),0)</f>
        <v>0</v>
      </c>
      <c r="L7" s="5">
        <f>IF(H7=$J$4,($D7+$E7),0)</f>
        <v>0</v>
      </c>
      <c r="M7" s="5">
        <f>IF(I7=$J$4,($D7+$E7),0)</f>
        <v>0</v>
      </c>
      <c r="N7" s="5">
        <f>IF(J7=$J$4,($D7+$E7),0)</f>
        <v>0</v>
      </c>
    </row>
    <row r="8" spans="1:15">
      <c r="A8" s="113">
        <v>44308</v>
      </c>
      <c r="B8" s="112" t="s">
        <v>31</v>
      </c>
      <c r="C8" s="114"/>
      <c r="D8" s="115">
        <v>8982</v>
      </c>
      <c r="E8" s="112"/>
      <c r="F8" s="106">
        <v>1</v>
      </c>
      <c r="G8" s="5">
        <f>IF(F8=$G$4,(D8+E8),0)</f>
        <v>8982</v>
      </c>
      <c r="H8" s="5">
        <f>IF(F8=$H$4,(D8+E8),0)</f>
        <v>0</v>
      </c>
      <c r="I8" s="5">
        <f t="shared" ref="I8:I27" si="0">IF(F8=$I$4,(D8+E8),0)</f>
        <v>0</v>
      </c>
      <c r="J8" s="5">
        <f>IF(F8=$J$4,($D8+$E8),0)</f>
        <v>0</v>
      </c>
      <c r="K8" s="5">
        <f>IF(G8=$J$4,($D8+$E8),0)</f>
        <v>0</v>
      </c>
      <c r="L8" s="5">
        <f t="shared" ref="L8:L27" si="1">IF(H8=$J$4,($D8+$E8),0)</f>
        <v>0</v>
      </c>
      <c r="M8" s="5">
        <f>IF(F8=$M$4,($D8+$E8),0)</f>
        <v>0</v>
      </c>
      <c r="N8" s="5">
        <f t="shared" ref="N8:N27" si="2">IF(J8=$J$4,($D8+$E8),0)</f>
        <v>0</v>
      </c>
      <c r="O8" s="10"/>
    </row>
    <row r="9" spans="1:15" ht="15.75" customHeight="1">
      <c r="A9" s="108">
        <v>44321</v>
      </c>
      <c r="B9" s="109" t="s">
        <v>228</v>
      </c>
      <c r="C9" s="110"/>
      <c r="D9" s="116">
        <v>421.89</v>
      </c>
      <c r="E9" s="111"/>
      <c r="F9" s="107">
        <v>5</v>
      </c>
      <c r="G9" s="5">
        <f t="shared" ref="G9:G27" si="3">IF(F9=$G$4,(D9+E9),0)</f>
        <v>0</v>
      </c>
      <c r="H9" s="5">
        <f t="shared" ref="H9:H27" si="4">IF(F9=$H$4,(D9+E9),0)</f>
        <v>0</v>
      </c>
      <c r="I9" s="5">
        <f t="shared" si="0"/>
        <v>0</v>
      </c>
      <c r="J9" s="5">
        <f t="shared" ref="J9:K27" si="5">IF(F9=$J$4,($D9+$E9),0)</f>
        <v>0</v>
      </c>
      <c r="K9" s="5">
        <f>IF(F9=$K$4,($D9+$E9),0)</f>
        <v>421.89</v>
      </c>
      <c r="L9" s="5">
        <f t="shared" si="1"/>
        <v>0</v>
      </c>
      <c r="M9" s="5">
        <f t="shared" ref="M9:M26" si="6">IF(F9=$M$4,($D9+$E9),0)</f>
        <v>0</v>
      </c>
      <c r="N9" s="5">
        <f t="shared" si="2"/>
        <v>0</v>
      </c>
      <c r="O9" s="10"/>
    </row>
    <row r="10" spans="1:15" ht="15.75" customHeight="1">
      <c r="A10" s="108">
        <v>44295</v>
      </c>
      <c r="B10" s="109" t="s">
        <v>3</v>
      </c>
      <c r="C10" s="110"/>
      <c r="D10" s="116"/>
      <c r="E10" s="111">
        <v>0.33</v>
      </c>
      <c r="F10" s="107">
        <v>4</v>
      </c>
      <c r="G10" s="5">
        <f t="shared" si="3"/>
        <v>0</v>
      </c>
      <c r="H10" s="5">
        <f t="shared" si="4"/>
        <v>0</v>
      </c>
      <c r="I10" s="5">
        <f t="shared" si="0"/>
        <v>0</v>
      </c>
      <c r="J10" s="5">
        <f>IF(F10=$J$4,($D10+$E10),0)</f>
        <v>0.33</v>
      </c>
      <c r="K10" s="5">
        <f>IF(G10=$J$4,($D10+$E10),0)</f>
        <v>0</v>
      </c>
      <c r="L10" s="5">
        <f t="shared" si="1"/>
        <v>0</v>
      </c>
      <c r="M10" s="5">
        <f t="shared" si="6"/>
        <v>0</v>
      </c>
      <c r="N10" s="5">
        <f t="shared" si="2"/>
        <v>0</v>
      </c>
      <c r="O10" s="10"/>
    </row>
    <row r="11" spans="1:15" ht="15.75" customHeight="1">
      <c r="A11" s="108">
        <v>44326</v>
      </c>
      <c r="B11" s="109" t="s">
        <v>3</v>
      </c>
      <c r="C11" s="110"/>
      <c r="D11" s="116"/>
      <c r="E11" s="111">
        <v>0.33</v>
      </c>
      <c r="F11" s="107">
        <v>4</v>
      </c>
      <c r="G11" s="5">
        <f t="shared" si="3"/>
        <v>0</v>
      </c>
      <c r="H11" s="5">
        <f t="shared" si="4"/>
        <v>0</v>
      </c>
      <c r="I11" s="5">
        <f t="shared" si="0"/>
        <v>0</v>
      </c>
      <c r="J11" s="5">
        <f t="shared" si="5"/>
        <v>0.33</v>
      </c>
      <c r="K11" s="5">
        <f>IF(G11=$J$4,($D11+$E11),0)</f>
        <v>0</v>
      </c>
      <c r="L11" s="5">
        <f t="shared" si="1"/>
        <v>0</v>
      </c>
      <c r="M11" s="5">
        <f t="shared" si="6"/>
        <v>0</v>
      </c>
      <c r="N11" s="5">
        <f t="shared" si="2"/>
        <v>0</v>
      </c>
      <c r="O11" s="10"/>
    </row>
    <row r="12" spans="1:15" ht="15.75" customHeight="1">
      <c r="A12" s="108">
        <v>44356</v>
      </c>
      <c r="B12" s="109" t="s">
        <v>3</v>
      </c>
      <c r="C12" s="110"/>
      <c r="D12" s="111"/>
      <c r="E12" s="111">
        <v>0.32</v>
      </c>
      <c r="F12" s="107">
        <v>4</v>
      </c>
      <c r="G12" s="5">
        <f t="shared" si="3"/>
        <v>0</v>
      </c>
      <c r="H12" s="5">
        <f t="shared" si="4"/>
        <v>0</v>
      </c>
      <c r="I12" s="5">
        <f t="shared" si="0"/>
        <v>0</v>
      </c>
      <c r="J12" s="5">
        <f t="shared" si="5"/>
        <v>0.32</v>
      </c>
      <c r="K12" s="5">
        <f>IF(G12=$J$4,($D12+$E12),0)</f>
        <v>0</v>
      </c>
      <c r="L12" s="5">
        <f t="shared" si="1"/>
        <v>0</v>
      </c>
      <c r="M12" s="5">
        <f t="shared" si="6"/>
        <v>0</v>
      </c>
      <c r="N12" s="5">
        <f t="shared" si="2"/>
        <v>0</v>
      </c>
      <c r="O12" s="10"/>
    </row>
    <row r="13" spans="1:15" ht="15.75" customHeight="1">
      <c r="A13" s="131">
        <v>44407</v>
      </c>
      <c r="B13" s="10" t="s">
        <v>237</v>
      </c>
      <c r="C13" s="31"/>
      <c r="D13" s="5">
        <v>500</v>
      </c>
      <c r="E13" s="5"/>
      <c r="F13" s="107">
        <v>7</v>
      </c>
      <c r="G13" s="5">
        <f t="shared" si="3"/>
        <v>0</v>
      </c>
      <c r="H13" s="5">
        <f t="shared" si="4"/>
        <v>0</v>
      </c>
      <c r="I13" s="5">
        <f t="shared" si="0"/>
        <v>0</v>
      </c>
      <c r="J13" s="5">
        <f t="shared" si="5"/>
        <v>0</v>
      </c>
      <c r="K13" s="5">
        <f t="shared" si="5"/>
        <v>0</v>
      </c>
      <c r="L13" s="5">
        <f>IF(H13=$J$4,($D13+$E13),0)</f>
        <v>0</v>
      </c>
      <c r="M13" s="5">
        <f t="shared" si="6"/>
        <v>500</v>
      </c>
      <c r="N13" s="5">
        <f t="shared" si="2"/>
        <v>0</v>
      </c>
      <c r="O13" s="10"/>
    </row>
    <row r="14" spans="1:15" ht="15.75" customHeight="1">
      <c r="A14" s="131">
        <v>44407</v>
      </c>
      <c r="B14" s="10" t="s">
        <v>237</v>
      </c>
      <c r="C14" s="31"/>
      <c r="D14" s="5">
        <v>500</v>
      </c>
      <c r="E14" s="5"/>
      <c r="F14" s="107">
        <v>7</v>
      </c>
      <c r="G14" s="5">
        <f t="shared" si="3"/>
        <v>0</v>
      </c>
      <c r="H14" s="5">
        <f t="shared" si="4"/>
        <v>0</v>
      </c>
      <c r="I14" s="5">
        <f t="shared" si="0"/>
        <v>0</v>
      </c>
      <c r="J14" s="5">
        <f t="shared" si="5"/>
        <v>0</v>
      </c>
      <c r="K14" s="5">
        <f t="shared" ref="K14:K26" si="7">IF(F14=$K$4,($D14+$E14),0)</f>
        <v>0</v>
      </c>
      <c r="L14" s="5">
        <f t="shared" si="1"/>
        <v>0</v>
      </c>
      <c r="M14" s="5">
        <f>IF(F14=$M$4,($D14+$E14),0)</f>
        <v>500</v>
      </c>
      <c r="N14" s="5">
        <f t="shared" si="2"/>
        <v>0</v>
      </c>
      <c r="O14" s="10"/>
    </row>
    <row r="15" spans="1:15" ht="15.75" customHeight="1">
      <c r="A15" s="131">
        <v>44420</v>
      </c>
      <c r="B15" s="10" t="s">
        <v>217</v>
      </c>
      <c r="C15" s="31"/>
      <c r="D15" s="5">
        <v>1</v>
      </c>
      <c r="E15" s="5"/>
      <c r="F15" s="107">
        <v>7</v>
      </c>
      <c r="G15" s="5">
        <f t="shared" si="3"/>
        <v>0</v>
      </c>
      <c r="H15" s="5">
        <f t="shared" si="4"/>
        <v>0</v>
      </c>
      <c r="I15" s="5">
        <f t="shared" si="0"/>
        <v>0</v>
      </c>
      <c r="J15" s="5">
        <f t="shared" si="5"/>
        <v>0</v>
      </c>
      <c r="K15" s="5">
        <f t="shared" si="7"/>
        <v>0</v>
      </c>
      <c r="L15" s="5">
        <f t="shared" si="1"/>
        <v>0</v>
      </c>
      <c r="M15" s="5">
        <f>IF(F15=$M$4,($D15+$E15),0)</f>
        <v>1</v>
      </c>
      <c r="N15" s="5">
        <f t="shared" si="2"/>
        <v>0</v>
      </c>
      <c r="O15" s="10"/>
    </row>
    <row r="16" spans="1:15" ht="15.75" customHeight="1">
      <c r="A16" s="132">
        <v>44469</v>
      </c>
      <c r="B16" s="120" t="s">
        <v>218</v>
      </c>
      <c r="C16" s="31"/>
      <c r="D16" s="5">
        <v>8982</v>
      </c>
      <c r="E16" s="5"/>
      <c r="F16" s="107">
        <v>1</v>
      </c>
      <c r="G16" s="5">
        <f t="shared" si="3"/>
        <v>8982</v>
      </c>
      <c r="H16" s="5">
        <f t="shared" si="4"/>
        <v>0</v>
      </c>
      <c r="I16" s="5">
        <f t="shared" si="0"/>
        <v>0</v>
      </c>
      <c r="J16" s="5">
        <f t="shared" si="5"/>
        <v>0</v>
      </c>
      <c r="K16" s="5">
        <f t="shared" si="7"/>
        <v>0</v>
      </c>
      <c r="L16" s="5">
        <f t="shared" si="1"/>
        <v>0</v>
      </c>
      <c r="M16" s="5">
        <f t="shared" si="6"/>
        <v>0</v>
      </c>
      <c r="N16" s="5">
        <f t="shared" si="2"/>
        <v>0</v>
      </c>
      <c r="O16" s="10"/>
    </row>
    <row r="17" spans="1:15" ht="15.75" customHeight="1">
      <c r="A17" s="131">
        <v>44544</v>
      </c>
      <c r="B17" s="10" t="s">
        <v>252</v>
      </c>
      <c r="C17" s="31"/>
      <c r="D17" s="5">
        <v>100</v>
      </c>
      <c r="E17" s="5">
        <v>0</v>
      </c>
      <c r="F17" s="107">
        <v>6</v>
      </c>
      <c r="G17" s="5">
        <f t="shared" si="3"/>
        <v>0</v>
      </c>
      <c r="H17" s="5">
        <f t="shared" si="4"/>
        <v>0</v>
      </c>
      <c r="I17" s="5">
        <f t="shared" si="0"/>
        <v>0</v>
      </c>
      <c r="J17" s="5">
        <f t="shared" si="5"/>
        <v>0</v>
      </c>
      <c r="K17" s="5">
        <f t="shared" si="7"/>
        <v>0</v>
      </c>
      <c r="L17" s="5">
        <f>IF(F17=$L$4,($D17+$E17),0)</f>
        <v>100</v>
      </c>
      <c r="M17" s="5">
        <f>IF(F17=$M$4,($D17+$E17),0)</f>
        <v>0</v>
      </c>
      <c r="N17" s="5">
        <f t="shared" si="2"/>
        <v>0</v>
      </c>
      <c r="O17" s="10" t="s">
        <v>255</v>
      </c>
    </row>
    <row r="18" spans="1:15" ht="15.75" customHeight="1">
      <c r="A18" s="131">
        <v>44560</v>
      </c>
      <c r="B18" s="10" t="s">
        <v>219</v>
      </c>
      <c r="C18" s="31"/>
      <c r="D18" s="5">
        <v>22.46</v>
      </c>
      <c r="E18" s="5"/>
      <c r="F18" s="107">
        <v>7</v>
      </c>
      <c r="G18" s="5">
        <f t="shared" si="3"/>
        <v>0</v>
      </c>
      <c r="H18" s="5">
        <f t="shared" si="4"/>
        <v>0</v>
      </c>
      <c r="I18" s="5">
        <f t="shared" si="0"/>
        <v>0</v>
      </c>
      <c r="J18" s="5">
        <f t="shared" si="5"/>
        <v>0</v>
      </c>
      <c r="K18" s="5">
        <f t="shared" si="7"/>
        <v>0</v>
      </c>
      <c r="L18" s="5">
        <f t="shared" si="1"/>
        <v>0</v>
      </c>
      <c r="M18" s="5">
        <f>IF(F18=$M$4,($D18+$E18),0)</f>
        <v>22.46</v>
      </c>
      <c r="N18" s="5">
        <f t="shared" si="2"/>
        <v>0</v>
      </c>
      <c r="O18" s="10"/>
    </row>
    <row r="19" spans="1:15" ht="15.75" customHeight="1">
      <c r="A19" s="131">
        <v>44571</v>
      </c>
      <c r="B19" s="1" t="s">
        <v>220</v>
      </c>
      <c r="C19" s="31"/>
      <c r="D19" s="5">
        <v>1013.4</v>
      </c>
      <c r="E19" s="5"/>
      <c r="F19" s="107">
        <v>2</v>
      </c>
      <c r="G19" s="5">
        <f t="shared" si="3"/>
        <v>0</v>
      </c>
      <c r="H19" s="5">
        <f t="shared" si="4"/>
        <v>1013.4</v>
      </c>
      <c r="I19" s="5">
        <f t="shared" si="0"/>
        <v>0</v>
      </c>
      <c r="J19" s="5">
        <f t="shared" si="5"/>
        <v>0</v>
      </c>
      <c r="K19" s="5">
        <f t="shared" si="7"/>
        <v>0</v>
      </c>
      <c r="L19" s="5">
        <f t="shared" si="1"/>
        <v>0</v>
      </c>
      <c r="M19" s="5">
        <f t="shared" si="6"/>
        <v>0</v>
      </c>
      <c r="N19" s="5">
        <f t="shared" si="2"/>
        <v>0</v>
      </c>
      <c r="O19" s="10"/>
    </row>
    <row r="20" spans="1:15" ht="15.75" customHeight="1">
      <c r="A20" s="4">
        <v>44651</v>
      </c>
      <c r="B20" s="10" t="s">
        <v>250</v>
      </c>
      <c r="C20" s="31"/>
      <c r="D20" s="5"/>
      <c r="E20" s="5">
        <v>2.9</v>
      </c>
      <c r="F20" s="107">
        <v>4</v>
      </c>
      <c r="G20" s="5">
        <f t="shared" si="3"/>
        <v>0</v>
      </c>
      <c r="H20" s="5">
        <f t="shared" si="4"/>
        <v>0</v>
      </c>
      <c r="I20" s="5">
        <f t="shared" si="0"/>
        <v>0</v>
      </c>
      <c r="J20" s="5">
        <f t="shared" si="5"/>
        <v>2.9</v>
      </c>
      <c r="K20" s="5">
        <f t="shared" si="7"/>
        <v>0</v>
      </c>
      <c r="L20" s="5">
        <f t="shared" si="1"/>
        <v>0</v>
      </c>
      <c r="M20" s="5">
        <f t="shared" si="6"/>
        <v>0</v>
      </c>
      <c r="N20" s="5">
        <f t="shared" si="2"/>
        <v>0</v>
      </c>
      <c r="O20" s="10"/>
    </row>
    <row r="21" spans="1:15" ht="15.75" hidden="1" customHeight="1">
      <c r="A21" s="4"/>
      <c r="B21" s="10"/>
      <c r="C21" s="31"/>
      <c r="D21" s="5"/>
      <c r="E21" s="5"/>
      <c r="F21" s="107"/>
      <c r="G21" s="5">
        <f t="shared" si="3"/>
        <v>0</v>
      </c>
      <c r="H21" s="5">
        <f t="shared" si="4"/>
        <v>0</v>
      </c>
      <c r="I21" s="5">
        <f t="shared" si="0"/>
        <v>0</v>
      </c>
      <c r="J21" s="5">
        <f t="shared" si="5"/>
        <v>0</v>
      </c>
      <c r="K21" s="5">
        <f t="shared" si="7"/>
        <v>0</v>
      </c>
      <c r="L21" s="5">
        <f t="shared" si="1"/>
        <v>0</v>
      </c>
      <c r="M21" s="5">
        <f t="shared" si="6"/>
        <v>0</v>
      </c>
      <c r="N21" s="5">
        <f t="shared" si="2"/>
        <v>0</v>
      </c>
      <c r="O21" s="10"/>
    </row>
    <row r="22" spans="1:15" ht="15.75" hidden="1" customHeight="1">
      <c r="A22" s="4"/>
      <c r="B22" s="10"/>
      <c r="C22" s="31"/>
      <c r="D22" s="5"/>
      <c r="E22" s="5"/>
      <c r="F22" s="18"/>
      <c r="G22" s="5">
        <f t="shared" si="3"/>
        <v>0</v>
      </c>
      <c r="H22" s="5">
        <f t="shared" si="4"/>
        <v>0</v>
      </c>
      <c r="I22" s="5">
        <f t="shared" si="0"/>
        <v>0</v>
      </c>
      <c r="J22" s="5">
        <f t="shared" si="5"/>
        <v>0</v>
      </c>
      <c r="K22" s="5">
        <f t="shared" si="7"/>
        <v>0</v>
      </c>
      <c r="L22" s="5">
        <f t="shared" si="1"/>
        <v>0</v>
      </c>
      <c r="M22" s="5">
        <f t="shared" si="6"/>
        <v>0</v>
      </c>
      <c r="N22" s="5">
        <f t="shared" si="2"/>
        <v>0</v>
      </c>
      <c r="O22" s="10"/>
    </row>
    <row r="23" spans="1:15" ht="15.75" hidden="1" customHeight="1">
      <c r="A23" s="4"/>
      <c r="B23" s="10"/>
      <c r="C23" s="31"/>
      <c r="D23" s="5"/>
      <c r="E23" s="5"/>
      <c r="F23" s="18"/>
      <c r="G23" s="5">
        <f t="shared" si="3"/>
        <v>0</v>
      </c>
      <c r="H23" s="5">
        <f t="shared" si="4"/>
        <v>0</v>
      </c>
      <c r="I23" s="5">
        <f t="shared" si="0"/>
        <v>0</v>
      </c>
      <c r="J23" s="5">
        <f t="shared" si="5"/>
        <v>0</v>
      </c>
      <c r="K23" s="5">
        <f t="shared" si="7"/>
        <v>0</v>
      </c>
      <c r="L23" s="5">
        <f t="shared" si="1"/>
        <v>0</v>
      </c>
      <c r="M23" s="5">
        <f t="shared" si="6"/>
        <v>0</v>
      </c>
      <c r="N23" s="5">
        <f t="shared" si="2"/>
        <v>0</v>
      </c>
      <c r="O23" s="10"/>
    </row>
    <row r="24" spans="1:15" ht="15.75" hidden="1" customHeight="1">
      <c r="A24" s="4"/>
      <c r="B24" s="10"/>
      <c r="C24" s="31"/>
      <c r="D24" s="5"/>
      <c r="E24" s="5"/>
      <c r="F24" s="18"/>
      <c r="G24" s="5">
        <f t="shared" si="3"/>
        <v>0</v>
      </c>
      <c r="H24" s="5">
        <f t="shared" si="4"/>
        <v>0</v>
      </c>
      <c r="I24" s="5">
        <f t="shared" si="0"/>
        <v>0</v>
      </c>
      <c r="J24" s="5">
        <f t="shared" si="5"/>
        <v>0</v>
      </c>
      <c r="K24" s="5">
        <f t="shared" si="7"/>
        <v>0</v>
      </c>
      <c r="L24" s="5">
        <f t="shared" si="1"/>
        <v>0</v>
      </c>
      <c r="M24" s="5">
        <f t="shared" si="6"/>
        <v>0</v>
      </c>
      <c r="N24" s="5">
        <f t="shared" si="2"/>
        <v>0</v>
      </c>
      <c r="O24" s="10"/>
    </row>
    <row r="25" spans="1:15" ht="15.75" hidden="1" customHeight="1">
      <c r="A25" s="4"/>
      <c r="B25" s="10"/>
      <c r="C25" s="31"/>
      <c r="D25" s="5"/>
      <c r="E25" s="5"/>
      <c r="F25" s="18"/>
      <c r="G25" s="5">
        <f t="shared" si="3"/>
        <v>0</v>
      </c>
      <c r="H25" s="5">
        <f t="shared" si="4"/>
        <v>0</v>
      </c>
      <c r="I25" s="5">
        <f t="shared" si="0"/>
        <v>0</v>
      </c>
      <c r="J25" s="5">
        <f t="shared" si="5"/>
        <v>0</v>
      </c>
      <c r="K25" s="5">
        <f t="shared" si="7"/>
        <v>0</v>
      </c>
      <c r="L25" s="5">
        <f t="shared" si="1"/>
        <v>0</v>
      </c>
      <c r="M25" s="5">
        <f t="shared" si="6"/>
        <v>0</v>
      </c>
      <c r="N25" s="5">
        <f t="shared" si="2"/>
        <v>0</v>
      </c>
      <c r="O25" s="10"/>
    </row>
    <row r="26" spans="1:15" ht="15.75" hidden="1" customHeight="1">
      <c r="A26" s="4"/>
      <c r="B26" s="10"/>
      <c r="C26" s="31"/>
      <c r="D26" s="5"/>
      <c r="E26" s="5"/>
      <c r="F26" s="18"/>
      <c r="G26" s="5">
        <f t="shared" si="3"/>
        <v>0</v>
      </c>
      <c r="H26" s="5">
        <f t="shared" si="4"/>
        <v>0</v>
      </c>
      <c r="I26" s="5">
        <f t="shared" si="0"/>
        <v>0</v>
      </c>
      <c r="J26" s="5">
        <f t="shared" si="5"/>
        <v>0</v>
      </c>
      <c r="K26" s="5">
        <f t="shared" si="7"/>
        <v>0</v>
      </c>
      <c r="L26" s="5">
        <f t="shared" si="1"/>
        <v>0</v>
      </c>
      <c r="M26" s="5">
        <f t="shared" si="6"/>
        <v>0</v>
      </c>
      <c r="N26" s="5">
        <f t="shared" si="2"/>
        <v>0</v>
      </c>
      <c r="O26" s="10"/>
    </row>
    <row r="27" spans="1:15" ht="15.75" customHeight="1">
      <c r="A27" s="4"/>
      <c r="B27" s="10"/>
      <c r="C27" s="31"/>
      <c r="D27" s="5"/>
      <c r="E27" s="5"/>
      <c r="F27" s="32"/>
      <c r="G27" s="5">
        <f t="shared" si="3"/>
        <v>0</v>
      </c>
      <c r="H27" s="5">
        <f t="shared" si="4"/>
        <v>0</v>
      </c>
      <c r="I27" s="5">
        <f t="shared" si="0"/>
        <v>0</v>
      </c>
      <c r="J27" s="5">
        <f t="shared" si="5"/>
        <v>0</v>
      </c>
      <c r="K27" s="5">
        <f>IF(G27=$J$4,($D27+$E27),0)</f>
        <v>0</v>
      </c>
      <c r="L27" s="5">
        <f t="shared" si="1"/>
        <v>0</v>
      </c>
      <c r="M27" s="5">
        <f t="shared" ref="M27" si="8">IF(I27=$J$4,($D27+$E27),0)</f>
        <v>0</v>
      </c>
      <c r="N27" s="5">
        <f t="shared" si="2"/>
        <v>0</v>
      </c>
      <c r="O27" s="10"/>
    </row>
    <row r="28" spans="1:15" ht="16.5" customHeight="1" thickBot="1">
      <c r="A28" s="4"/>
      <c r="B28" s="5"/>
      <c r="C28" s="30"/>
      <c r="D28" s="6">
        <f>SUM(D7:D27)</f>
        <v>21536.15</v>
      </c>
      <c r="E28" s="6">
        <f>SUM(E8:E27)</f>
        <v>3.88</v>
      </c>
      <c r="F28" s="30"/>
      <c r="G28" s="6">
        <f>SUM(G7:G27)</f>
        <v>17964</v>
      </c>
      <c r="H28" s="6">
        <f t="shared" ref="H28:N28" si="9">SUM(H7:H27)</f>
        <v>2026.8</v>
      </c>
      <c r="I28" s="6">
        <f t="shared" si="9"/>
        <v>0</v>
      </c>
      <c r="J28" s="6">
        <f t="shared" si="9"/>
        <v>3.88</v>
      </c>
      <c r="K28" s="6">
        <f t="shared" si="9"/>
        <v>421.89</v>
      </c>
      <c r="L28" s="191">
        <f t="shared" si="9"/>
        <v>100</v>
      </c>
      <c r="M28" s="6">
        <f t="shared" si="9"/>
        <v>1023.46</v>
      </c>
      <c r="N28" s="6">
        <f t="shared" si="9"/>
        <v>0</v>
      </c>
      <c r="O28" s="5"/>
    </row>
    <row r="29" spans="1:15" ht="15.75" customHeight="1" thickTop="1">
      <c r="D29" s="8">
        <f>SUM(D28:E28)-SUM(G28:N28)</f>
        <v>0</v>
      </c>
      <c r="E29" s="186" t="s">
        <v>239</v>
      </c>
      <c r="G29" s="186" t="s">
        <v>239</v>
      </c>
      <c r="H29" s="186" t="s">
        <v>239</v>
      </c>
      <c r="I29" s="186"/>
      <c r="J29" s="186" t="s">
        <v>239</v>
      </c>
      <c r="K29" s="186" t="s">
        <v>239</v>
      </c>
      <c r="L29" s="186"/>
      <c r="M29" s="186" t="s">
        <v>239</v>
      </c>
      <c r="N29" s="5"/>
    </row>
    <row r="30" spans="1:15" ht="15.75" customHeight="1">
      <c r="G30" s="5"/>
      <c r="H30" s="5"/>
      <c r="I30" s="5"/>
      <c r="J30" s="24"/>
      <c r="K30" s="5"/>
      <c r="L30" s="5" t="s">
        <v>246</v>
      </c>
      <c r="M30" s="5"/>
      <c r="N30" s="5"/>
    </row>
    <row r="31" spans="1:15" ht="15.75" customHeight="1">
      <c r="D31" s="1">
        <v>21437.13</v>
      </c>
      <c r="G31" s="5"/>
      <c r="H31" s="5"/>
      <c r="I31" s="5"/>
      <c r="J31" s="24"/>
      <c r="K31" s="5"/>
      <c r="L31" s="5"/>
      <c r="M31" s="5"/>
      <c r="N31" s="5"/>
    </row>
    <row r="32" spans="1:15" ht="15.75" customHeight="1">
      <c r="A32" s="19">
        <v>41752</v>
      </c>
      <c r="B32" s="1" t="s">
        <v>124</v>
      </c>
      <c r="F32" s="27">
        <v>1</v>
      </c>
      <c r="G32" s="5"/>
      <c r="H32" s="5"/>
      <c r="I32" s="5"/>
      <c r="J32" s="5"/>
      <c r="K32" s="5"/>
      <c r="L32" s="5"/>
      <c r="M32" s="5"/>
      <c r="N32" s="5"/>
    </row>
    <row r="33" spans="1:14" ht="15.75" customHeight="1">
      <c r="A33" s="19">
        <v>41752</v>
      </c>
      <c r="B33" s="1" t="s">
        <v>125</v>
      </c>
      <c r="F33" s="27">
        <v>2</v>
      </c>
      <c r="G33" s="5"/>
      <c r="H33" s="5"/>
      <c r="I33" s="5"/>
      <c r="J33" s="5"/>
      <c r="K33" s="5"/>
      <c r="L33" s="5"/>
      <c r="M33" s="5"/>
      <c r="N33" s="5"/>
    </row>
    <row r="34" spans="1:14" ht="15.75" customHeight="1">
      <c r="G34" s="5"/>
      <c r="H34" s="5"/>
      <c r="I34" s="5"/>
      <c r="J34" s="5"/>
      <c r="K34" s="5"/>
      <c r="L34" s="5"/>
      <c r="M34" s="5"/>
      <c r="N34" s="5"/>
    </row>
    <row r="35" spans="1:14" ht="15.75" customHeight="1">
      <c r="G35" s="5"/>
      <c r="H35" s="5"/>
      <c r="I35" s="5"/>
      <c r="J35" s="5"/>
      <c r="K35" s="5"/>
      <c r="L35" s="5"/>
      <c r="M35" s="5"/>
      <c r="N35" s="5"/>
    </row>
    <row r="36" spans="1:14" ht="15.75" customHeight="1">
      <c r="G36" s="5"/>
      <c r="H36" s="5"/>
      <c r="I36" s="5"/>
      <c r="J36" s="5"/>
      <c r="K36" s="5"/>
      <c r="L36" s="5"/>
      <c r="M36" s="5"/>
      <c r="N36" s="5"/>
    </row>
    <row r="37" spans="1:14" ht="15.75" customHeight="1">
      <c r="G37" s="5"/>
      <c r="H37" s="5"/>
      <c r="I37" s="5"/>
      <c r="J37" s="5"/>
      <c r="K37" s="5"/>
      <c r="L37" s="5"/>
      <c r="M37" s="5"/>
      <c r="N37" s="5"/>
    </row>
    <row r="38" spans="1:14" ht="15.75" customHeight="1">
      <c r="G38" s="5"/>
      <c r="H38" s="5"/>
      <c r="I38" s="5"/>
      <c r="J38" s="5"/>
      <c r="K38" s="5"/>
      <c r="L38" s="5"/>
      <c r="M38" s="5"/>
      <c r="N38" s="5"/>
    </row>
    <row r="39" spans="1:14" ht="15.75" customHeight="1">
      <c r="G39" s="5"/>
      <c r="H39" s="5"/>
      <c r="I39" s="5"/>
      <c r="J39" s="5"/>
      <c r="K39" s="5"/>
      <c r="L39" s="5"/>
      <c r="M39" s="5"/>
      <c r="N39" s="5"/>
    </row>
    <row r="40" spans="1:14" ht="15.75" customHeight="1">
      <c r="G40" s="5"/>
      <c r="H40" s="5"/>
      <c r="I40" s="5"/>
      <c r="J40" s="5"/>
      <c r="K40" s="5"/>
      <c r="L40" s="5"/>
      <c r="M40" s="5"/>
      <c r="N40" s="5"/>
    </row>
    <row r="41" spans="1:14" ht="15.75" customHeight="1">
      <c r="G41" s="5"/>
      <c r="H41" s="5"/>
      <c r="I41" s="5"/>
      <c r="J41" s="5"/>
      <c r="K41" s="5"/>
      <c r="L41" s="5"/>
      <c r="M41" s="5"/>
      <c r="N41" s="5"/>
    </row>
    <row r="42" spans="1:14" ht="15.75" customHeight="1">
      <c r="G42" s="5"/>
      <c r="H42" s="5"/>
      <c r="I42" s="5"/>
      <c r="J42" s="5"/>
      <c r="K42" s="5"/>
      <c r="L42" s="5"/>
      <c r="M42" s="5"/>
      <c r="N42" s="5"/>
    </row>
    <row r="43" spans="1:14" ht="15.75" customHeight="1">
      <c r="G43" s="5"/>
      <c r="H43" s="5"/>
      <c r="I43" s="5"/>
      <c r="J43" s="5"/>
      <c r="K43" s="5"/>
      <c r="L43" s="5"/>
      <c r="M43" s="5"/>
      <c r="N43" s="5"/>
    </row>
    <row r="44" spans="1:14" ht="15.75" customHeight="1">
      <c r="G44" s="5"/>
      <c r="H44" s="5"/>
      <c r="I44" s="5"/>
      <c r="J44" s="5"/>
      <c r="K44" s="5"/>
      <c r="L44" s="5"/>
      <c r="M44" s="5"/>
      <c r="N44" s="5"/>
    </row>
    <row r="45" spans="1:14" ht="15.75" customHeight="1">
      <c r="G45" s="5"/>
      <c r="H45" s="5"/>
      <c r="I45" s="5"/>
      <c r="J45" s="5"/>
      <c r="K45" s="5"/>
      <c r="L45" s="5"/>
      <c r="M45" s="5"/>
      <c r="N45" s="5"/>
    </row>
    <row r="46" spans="1:14" ht="15.75" customHeight="1">
      <c r="G46" s="5"/>
      <c r="H46" s="5"/>
      <c r="I46" s="5"/>
      <c r="J46" s="5"/>
      <c r="K46" s="5"/>
      <c r="L46" s="5"/>
      <c r="M46" s="5"/>
      <c r="N46" s="5"/>
    </row>
    <row r="47" spans="1:14" ht="15.75" customHeight="1">
      <c r="G47" s="5"/>
      <c r="H47" s="5"/>
      <c r="I47" s="5"/>
      <c r="J47" s="5"/>
      <c r="K47" s="5"/>
      <c r="L47" s="5"/>
      <c r="M47" s="5"/>
      <c r="N47" s="5"/>
    </row>
    <row r="48" spans="1:14" ht="15.75" customHeight="1">
      <c r="G48" s="5"/>
      <c r="H48" s="5"/>
      <c r="I48" s="5"/>
      <c r="J48" s="5"/>
      <c r="K48" s="5"/>
      <c r="L48" s="5"/>
      <c r="M48" s="5"/>
      <c r="N48" s="5"/>
    </row>
    <row r="49" spans="7:14" ht="15.75" customHeight="1">
      <c r="G49" s="5"/>
      <c r="H49" s="5"/>
      <c r="I49" s="5"/>
      <c r="J49" s="5"/>
      <c r="K49" s="5"/>
      <c r="L49" s="5"/>
      <c r="M49" s="5"/>
      <c r="N49" s="5"/>
    </row>
    <row r="50" spans="7:14" ht="15.75" customHeight="1">
      <c r="G50" s="5"/>
      <c r="H50" s="5"/>
      <c r="I50" s="5"/>
      <c r="J50" s="5"/>
      <c r="K50" s="5"/>
      <c r="L50" s="5"/>
      <c r="M50" s="5"/>
      <c r="N50" s="5"/>
    </row>
    <row r="51" spans="7:14" ht="15.75" customHeight="1">
      <c r="G51" s="5"/>
      <c r="H51" s="5"/>
      <c r="I51" s="5"/>
      <c r="J51" s="5"/>
      <c r="K51" s="5"/>
      <c r="L51" s="5"/>
      <c r="M51" s="5"/>
      <c r="N51" s="5"/>
    </row>
    <row r="52" spans="7:14" ht="15.75" customHeight="1">
      <c r="G52" s="5"/>
      <c r="H52" s="5"/>
      <c r="I52" s="5"/>
      <c r="J52" s="5"/>
      <c r="K52" s="5"/>
      <c r="L52" s="5"/>
      <c r="M52" s="5"/>
      <c r="N52" s="5"/>
    </row>
    <row r="53" spans="7:14" ht="15.75" customHeight="1">
      <c r="G53" s="5"/>
      <c r="H53" s="5"/>
      <c r="I53" s="5"/>
      <c r="J53" s="5"/>
      <c r="K53" s="5"/>
      <c r="L53" s="5"/>
      <c r="M53" s="5"/>
      <c r="N53" s="5"/>
    </row>
    <row r="54" spans="7:14" ht="15.75" customHeight="1">
      <c r="G54" s="5"/>
      <c r="H54" s="5"/>
      <c r="I54" s="5"/>
      <c r="J54" s="5"/>
      <c r="K54" s="5"/>
      <c r="L54" s="5"/>
      <c r="M54" s="5"/>
      <c r="N54" s="5"/>
    </row>
    <row r="55" spans="7:14" ht="15.75" customHeight="1">
      <c r="G55" s="5"/>
      <c r="H55" s="5"/>
      <c r="I55" s="5"/>
      <c r="J55" s="5"/>
      <c r="K55" s="5"/>
      <c r="L55" s="5"/>
      <c r="M55" s="5"/>
      <c r="N55" s="5"/>
    </row>
    <row r="56" spans="7:14" ht="15.75" customHeight="1">
      <c r="G56" s="5"/>
      <c r="H56" s="5"/>
      <c r="I56" s="5"/>
      <c r="J56" s="5"/>
      <c r="K56" s="5"/>
      <c r="L56" s="5"/>
      <c r="M56" s="5"/>
      <c r="N56" s="5"/>
    </row>
    <row r="57" spans="7:14" ht="15.75" customHeight="1">
      <c r="G57" s="5"/>
      <c r="H57" s="5"/>
      <c r="I57" s="5"/>
      <c r="J57" s="5"/>
      <c r="K57" s="5"/>
      <c r="L57" s="5"/>
      <c r="M57" s="5"/>
      <c r="N57" s="5"/>
    </row>
    <row r="58" spans="7:14" ht="15.75" customHeight="1">
      <c r="G58" s="5"/>
      <c r="H58" s="5"/>
      <c r="I58" s="5"/>
      <c r="J58" s="5"/>
      <c r="K58" s="5"/>
      <c r="L58" s="5"/>
      <c r="M58" s="5"/>
      <c r="N58" s="5"/>
    </row>
    <row r="59" spans="7:14" ht="15.75" customHeight="1">
      <c r="G59" s="5"/>
      <c r="H59" s="5"/>
      <c r="I59" s="5"/>
      <c r="J59" s="5"/>
      <c r="K59" s="5"/>
      <c r="L59" s="5"/>
      <c r="M59" s="5"/>
      <c r="N59" s="5"/>
    </row>
    <row r="60" spans="7:14" ht="15.75" customHeight="1">
      <c r="G60" s="5"/>
      <c r="H60" s="5"/>
      <c r="I60" s="5"/>
      <c r="J60" s="5"/>
      <c r="K60" s="5"/>
      <c r="L60" s="5"/>
      <c r="M60" s="5"/>
      <c r="N60" s="5"/>
    </row>
    <row r="61" spans="7:14" ht="15.75" customHeight="1">
      <c r="G61" s="5"/>
      <c r="H61" s="5"/>
      <c r="I61" s="5"/>
      <c r="J61" s="5"/>
      <c r="K61" s="5"/>
      <c r="L61" s="5"/>
      <c r="M61" s="5"/>
      <c r="N61" s="5"/>
    </row>
    <row r="62" spans="7:14" ht="15.75" customHeight="1">
      <c r="G62" s="5"/>
      <c r="H62" s="5"/>
      <c r="I62" s="5"/>
      <c r="J62" s="5"/>
      <c r="K62" s="5"/>
      <c r="L62" s="5"/>
      <c r="M62" s="5"/>
      <c r="N62" s="5"/>
    </row>
    <row r="63" spans="7:14" ht="15.75" customHeight="1">
      <c r="G63" s="5"/>
      <c r="H63" s="5"/>
      <c r="I63" s="5"/>
      <c r="J63" s="5"/>
      <c r="K63" s="5"/>
      <c r="L63" s="5"/>
      <c r="M63" s="5"/>
      <c r="N63" s="5"/>
    </row>
    <row r="64" spans="7:14" ht="15.75" customHeight="1">
      <c r="G64" s="5"/>
      <c r="H64" s="5"/>
      <c r="I64" s="5"/>
      <c r="J64" s="5"/>
      <c r="K64" s="5"/>
      <c r="L64" s="5"/>
      <c r="M64" s="5"/>
      <c r="N64" s="5"/>
    </row>
    <row r="65" spans="7:14" ht="15.75" customHeight="1">
      <c r="G65" s="5"/>
      <c r="H65" s="5"/>
      <c r="I65" s="5"/>
      <c r="J65" s="5"/>
      <c r="K65" s="5"/>
      <c r="L65" s="5"/>
      <c r="M65" s="5"/>
      <c r="N65" s="5"/>
    </row>
    <row r="66" spans="7:14" ht="15.75" customHeight="1">
      <c r="G66" s="5"/>
      <c r="H66" s="5"/>
      <c r="I66" s="5"/>
      <c r="J66" s="5"/>
      <c r="K66" s="5"/>
      <c r="L66" s="5"/>
      <c r="M66" s="5"/>
      <c r="N66" s="5"/>
    </row>
    <row r="67" spans="7:14" ht="15.75" customHeight="1">
      <c r="G67" s="5"/>
      <c r="H67" s="5"/>
      <c r="I67" s="5"/>
      <c r="J67" s="5"/>
      <c r="K67" s="5"/>
      <c r="L67" s="5"/>
      <c r="M67" s="5"/>
      <c r="N67" s="5"/>
    </row>
    <row r="68" spans="7:14" ht="15.75" customHeight="1">
      <c r="G68" s="5"/>
      <c r="H68" s="5"/>
      <c r="I68" s="5"/>
      <c r="J68" s="5"/>
      <c r="K68" s="5"/>
      <c r="L68" s="5"/>
      <c r="M68" s="5"/>
      <c r="N68" s="5"/>
    </row>
    <row r="69" spans="7:14" ht="15.75" customHeight="1">
      <c r="G69" s="5"/>
      <c r="H69" s="5"/>
      <c r="I69" s="5"/>
      <c r="J69" s="5"/>
      <c r="K69" s="5"/>
      <c r="L69" s="5"/>
      <c r="M69" s="5"/>
      <c r="N69" s="5"/>
    </row>
    <row r="70" spans="7:14" ht="15.75" customHeight="1">
      <c r="G70" s="5"/>
      <c r="H70" s="5"/>
      <c r="I70" s="5"/>
      <c r="J70" s="5"/>
      <c r="K70" s="5"/>
      <c r="L70" s="5"/>
      <c r="M70" s="5"/>
      <c r="N70" s="5"/>
    </row>
    <row r="71" spans="7:14" ht="15.75" customHeight="1">
      <c r="G71" s="5"/>
      <c r="H71" s="5"/>
      <c r="I71" s="5"/>
      <c r="J71" s="5"/>
      <c r="K71" s="5"/>
      <c r="L71" s="5"/>
      <c r="M71" s="5"/>
      <c r="N71" s="5"/>
    </row>
    <row r="72" spans="7:14" ht="15.75" customHeight="1">
      <c r="G72" s="5"/>
      <c r="H72" s="5"/>
      <c r="I72" s="5"/>
      <c r="J72" s="5"/>
      <c r="K72" s="5"/>
      <c r="L72" s="5"/>
      <c r="M72" s="5"/>
      <c r="N72" s="5"/>
    </row>
    <row r="73" spans="7:14" ht="15.75" customHeight="1">
      <c r="G73" s="5"/>
      <c r="H73" s="5"/>
      <c r="I73" s="5"/>
      <c r="J73" s="5"/>
      <c r="K73" s="5"/>
      <c r="L73" s="5"/>
      <c r="M73" s="5"/>
      <c r="N73" s="5"/>
    </row>
    <row r="74" spans="7:14" ht="15.75" customHeight="1">
      <c r="G74" s="5"/>
      <c r="H74" s="5"/>
      <c r="I74" s="5"/>
      <c r="J74" s="5"/>
      <c r="K74" s="5"/>
      <c r="L74" s="5"/>
      <c r="M74" s="5"/>
      <c r="N74" s="5"/>
    </row>
    <row r="75" spans="7:14" ht="15.75" customHeight="1">
      <c r="G75" s="5"/>
      <c r="H75" s="5"/>
      <c r="I75" s="5"/>
      <c r="J75" s="5"/>
      <c r="K75" s="5"/>
      <c r="L75" s="5"/>
      <c r="M75" s="5"/>
      <c r="N75" s="5"/>
    </row>
    <row r="76" spans="7:14" ht="15.75" customHeight="1">
      <c r="G76" s="5"/>
      <c r="H76" s="5"/>
      <c r="I76" s="5"/>
      <c r="J76" s="5"/>
      <c r="K76" s="5"/>
      <c r="L76" s="5"/>
      <c r="M76" s="5"/>
      <c r="N76" s="5"/>
    </row>
    <row r="77" spans="7:14" ht="15.75" customHeight="1">
      <c r="G77" s="5"/>
      <c r="H77" s="5"/>
      <c r="I77" s="5"/>
      <c r="J77" s="5"/>
      <c r="K77" s="5"/>
      <c r="L77" s="5"/>
      <c r="M77" s="5"/>
      <c r="N77" s="5"/>
    </row>
    <row r="78" spans="7:14" ht="15.75" customHeight="1">
      <c r="G78" s="5"/>
      <c r="H78" s="5"/>
      <c r="I78" s="5"/>
      <c r="J78" s="5"/>
      <c r="K78" s="5"/>
      <c r="L78" s="5"/>
      <c r="M78" s="5"/>
      <c r="N78" s="5"/>
    </row>
    <row r="79" spans="7:14" ht="15.75" customHeight="1">
      <c r="G79" s="5"/>
      <c r="H79" s="5"/>
      <c r="I79" s="5"/>
      <c r="J79" s="5"/>
      <c r="K79" s="5"/>
      <c r="L79" s="5"/>
      <c r="M79" s="5"/>
      <c r="N79" s="5"/>
    </row>
    <row r="80" spans="7:14" ht="15.75" customHeight="1">
      <c r="G80" s="5"/>
      <c r="H80" s="5"/>
      <c r="I80" s="5"/>
      <c r="J80" s="5"/>
      <c r="K80" s="5"/>
      <c r="L80" s="5"/>
      <c r="M80" s="5"/>
      <c r="N80" s="5"/>
    </row>
    <row r="81" spans="7:14" ht="15.75" customHeight="1">
      <c r="G81" s="5"/>
      <c r="H81" s="5"/>
      <c r="I81" s="5"/>
      <c r="J81" s="5"/>
      <c r="K81" s="5"/>
      <c r="L81" s="5"/>
      <c r="M81" s="5"/>
      <c r="N81" s="5"/>
    </row>
    <row r="82" spans="7:14" ht="15.75" customHeight="1">
      <c r="G82" s="5"/>
      <c r="H82" s="5"/>
      <c r="I82" s="5"/>
      <c r="J82" s="5"/>
      <c r="K82" s="5"/>
      <c r="L82" s="5"/>
      <c r="M82" s="5"/>
      <c r="N82" s="5"/>
    </row>
    <row r="83" spans="7:14" ht="15.75" customHeight="1">
      <c r="G83" s="5"/>
      <c r="H83" s="5"/>
      <c r="I83" s="5"/>
      <c r="J83" s="5"/>
      <c r="K83" s="5"/>
      <c r="L83" s="5"/>
      <c r="M83" s="5"/>
      <c r="N83" s="5"/>
    </row>
    <row r="84" spans="7:14" ht="15.75" customHeight="1">
      <c r="G84" s="5"/>
      <c r="H84" s="5"/>
      <c r="I84" s="5"/>
      <c r="J84" s="5"/>
      <c r="K84" s="5"/>
      <c r="L84" s="5"/>
      <c r="M84" s="5"/>
      <c r="N84" s="5"/>
    </row>
    <row r="85" spans="7:14" ht="15.75" customHeight="1">
      <c r="G85" s="5"/>
      <c r="H85" s="5"/>
      <c r="I85" s="5"/>
      <c r="J85" s="5"/>
      <c r="K85" s="5"/>
      <c r="L85" s="5"/>
      <c r="M85" s="5"/>
      <c r="N85" s="5"/>
    </row>
    <row r="86" spans="7:14" ht="15.75" customHeight="1">
      <c r="G86" s="5"/>
      <c r="H86" s="5"/>
      <c r="I86" s="5"/>
      <c r="J86" s="5"/>
      <c r="K86" s="5"/>
      <c r="L86" s="5"/>
      <c r="M86" s="5"/>
      <c r="N86" s="5"/>
    </row>
    <row r="87" spans="7:14" ht="15.75" customHeight="1">
      <c r="G87" s="5"/>
      <c r="H87" s="5"/>
      <c r="I87" s="5"/>
      <c r="J87" s="5"/>
      <c r="K87" s="5"/>
      <c r="L87" s="5"/>
      <c r="M87" s="5"/>
      <c r="N87" s="5"/>
    </row>
    <row r="88" spans="7:14" ht="15.75" customHeight="1">
      <c r="G88" s="5"/>
      <c r="H88" s="5"/>
      <c r="I88" s="5"/>
      <c r="J88" s="5"/>
      <c r="K88" s="5"/>
      <c r="L88" s="5"/>
      <c r="M88" s="5"/>
      <c r="N88" s="5"/>
    </row>
    <row r="89" spans="7:14" ht="15.75" customHeight="1">
      <c r="G89" s="5"/>
      <c r="H89" s="5"/>
      <c r="I89" s="5"/>
      <c r="J89" s="5"/>
      <c r="K89" s="5"/>
      <c r="L89" s="5"/>
      <c r="M89" s="5"/>
      <c r="N89" s="5"/>
    </row>
    <row r="90" spans="7:14" ht="15.75" customHeight="1">
      <c r="G90" s="5"/>
      <c r="H90" s="5"/>
      <c r="I90" s="5"/>
      <c r="J90" s="5"/>
      <c r="K90" s="5"/>
      <c r="L90" s="5"/>
      <c r="M90" s="5"/>
      <c r="N90" s="5"/>
    </row>
    <row r="91" spans="7:14" ht="15.75" customHeight="1">
      <c r="G91" s="5"/>
      <c r="H91" s="5"/>
      <c r="I91" s="5"/>
      <c r="J91" s="5"/>
      <c r="K91" s="5"/>
      <c r="L91" s="5"/>
      <c r="M91" s="5"/>
      <c r="N91" s="5"/>
    </row>
    <row r="92" spans="7:14" ht="15.75" customHeight="1">
      <c r="G92" s="5"/>
      <c r="H92" s="5"/>
      <c r="I92" s="5"/>
      <c r="J92" s="5"/>
      <c r="K92" s="5"/>
      <c r="L92" s="5"/>
      <c r="M92" s="5"/>
      <c r="N92" s="5"/>
    </row>
    <row r="93" spans="7:14" ht="15.75" customHeight="1">
      <c r="G93" s="5"/>
      <c r="H93" s="5"/>
      <c r="I93" s="5"/>
      <c r="J93" s="5"/>
      <c r="K93" s="5"/>
      <c r="L93" s="5"/>
      <c r="M93" s="5"/>
      <c r="N93" s="5"/>
    </row>
    <row r="94" spans="7:14" ht="15.75" customHeight="1">
      <c r="G94" s="5"/>
      <c r="H94" s="5"/>
      <c r="I94" s="5"/>
      <c r="J94" s="5"/>
      <c r="K94" s="5"/>
      <c r="L94" s="5"/>
      <c r="M94" s="5"/>
      <c r="N94" s="5"/>
    </row>
    <row r="95" spans="7:14" ht="15.75" customHeight="1">
      <c r="G95" s="5"/>
      <c r="H95" s="5"/>
      <c r="I95" s="5"/>
      <c r="J95" s="5"/>
      <c r="K95" s="5"/>
      <c r="L95" s="5"/>
      <c r="M95" s="5"/>
      <c r="N95" s="5"/>
    </row>
    <row r="96" spans="7:14" ht="15.75" customHeight="1">
      <c r="G96" s="5"/>
      <c r="H96" s="5"/>
      <c r="I96" s="5"/>
      <c r="J96" s="5"/>
      <c r="K96" s="5"/>
      <c r="L96" s="5"/>
      <c r="M96" s="5"/>
      <c r="N96" s="5"/>
    </row>
    <row r="97" spans="7:14" ht="15.75" customHeight="1">
      <c r="G97" s="5"/>
      <c r="H97" s="5"/>
      <c r="I97" s="5"/>
      <c r="J97" s="5"/>
      <c r="K97" s="5"/>
      <c r="L97" s="5"/>
      <c r="M97" s="5"/>
      <c r="N97" s="5"/>
    </row>
    <row r="98" spans="7:14" ht="15.75" customHeight="1">
      <c r="G98" s="5"/>
      <c r="H98" s="5"/>
      <c r="I98" s="5"/>
      <c r="J98" s="5"/>
      <c r="K98" s="5"/>
      <c r="L98" s="5"/>
      <c r="M98" s="5"/>
      <c r="N98" s="5"/>
    </row>
    <row r="99" spans="7:14" ht="15.75" customHeight="1">
      <c r="G99" s="5"/>
      <c r="H99" s="5"/>
      <c r="I99" s="5"/>
      <c r="J99" s="5"/>
      <c r="K99" s="5"/>
      <c r="L99" s="5"/>
      <c r="M99" s="5"/>
      <c r="N99" s="5"/>
    </row>
    <row r="100" spans="7:14" ht="15.75" customHeight="1">
      <c r="G100" s="5"/>
      <c r="H100" s="5"/>
      <c r="I100" s="5"/>
      <c r="J100" s="5"/>
      <c r="K100" s="5"/>
      <c r="L100" s="5"/>
      <c r="M100" s="5"/>
      <c r="N100" s="5"/>
    </row>
    <row r="101" spans="7:14" ht="15.75" customHeight="1">
      <c r="G101" s="5"/>
      <c r="H101" s="5"/>
      <c r="I101" s="5"/>
      <c r="J101" s="5"/>
      <c r="K101" s="5"/>
      <c r="L101" s="5"/>
      <c r="M101" s="5"/>
      <c r="N101" s="5"/>
    </row>
    <row r="102" spans="7:14" ht="15.75" customHeight="1">
      <c r="G102" s="5"/>
      <c r="H102" s="5"/>
      <c r="I102" s="5"/>
      <c r="J102" s="5"/>
      <c r="K102" s="5"/>
      <c r="L102" s="5"/>
      <c r="M102" s="5"/>
      <c r="N102" s="5"/>
    </row>
    <row r="103" spans="7:14" ht="15.75" customHeight="1">
      <c r="G103" s="5"/>
      <c r="H103" s="5"/>
      <c r="I103" s="5"/>
      <c r="J103" s="5"/>
      <c r="K103" s="5"/>
      <c r="L103" s="5"/>
      <c r="M103" s="5"/>
      <c r="N103" s="5"/>
    </row>
    <row r="104" spans="7:14" ht="15.75" customHeight="1">
      <c r="G104" s="5"/>
      <c r="H104" s="5"/>
      <c r="I104" s="5"/>
      <c r="J104" s="5"/>
      <c r="K104" s="5"/>
      <c r="L104" s="5"/>
      <c r="M104" s="5"/>
      <c r="N104" s="5"/>
    </row>
    <row r="105" spans="7:14" ht="15.75" customHeight="1">
      <c r="G105" s="5"/>
      <c r="H105" s="5"/>
      <c r="I105" s="5"/>
      <c r="J105" s="5"/>
      <c r="K105" s="5"/>
      <c r="L105" s="5"/>
      <c r="M105" s="5"/>
      <c r="N105" s="5"/>
    </row>
    <row r="106" spans="7:14" ht="15.75" customHeight="1">
      <c r="G106" s="5"/>
      <c r="H106" s="5"/>
      <c r="I106" s="5"/>
      <c r="J106" s="5"/>
      <c r="K106" s="5"/>
      <c r="L106" s="5"/>
      <c r="M106" s="5"/>
      <c r="N106" s="5"/>
    </row>
    <row r="107" spans="7:14" ht="15.75" customHeight="1">
      <c r="G107" s="5"/>
      <c r="H107" s="5"/>
      <c r="I107" s="5"/>
      <c r="J107" s="5"/>
      <c r="K107" s="5"/>
      <c r="L107" s="5"/>
      <c r="M107" s="5"/>
      <c r="N107" s="5"/>
    </row>
    <row r="108" spans="7:14" ht="15.75" customHeight="1">
      <c r="G108" s="5"/>
      <c r="H108" s="5"/>
      <c r="I108" s="5"/>
      <c r="J108" s="5"/>
      <c r="K108" s="5"/>
      <c r="L108" s="5"/>
      <c r="M108" s="5"/>
      <c r="N108" s="5"/>
    </row>
    <row r="109" spans="7:14" ht="15.75" customHeight="1">
      <c r="G109" s="5"/>
      <c r="H109" s="5"/>
      <c r="I109" s="5"/>
      <c r="J109" s="5"/>
      <c r="K109" s="5"/>
      <c r="L109" s="5"/>
      <c r="M109" s="5"/>
      <c r="N109" s="5"/>
    </row>
    <row r="110" spans="7:14" ht="15.75" customHeight="1">
      <c r="G110" s="5"/>
      <c r="H110" s="5"/>
      <c r="I110" s="5"/>
      <c r="J110" s="5"/>
      <c r="K110" s="5"/>
      <c r="L110" s="5"/>
      <c r="M110" s="5"/>
      <c r="N110" s="5"/>
    </row>
    <row r="111" spans="7:14" ht="15.75" customHeight="1">
      <c r="G111" s="5"/>
      <c r="H111" s="5"/>
      <c r="I111" s="5"/>
      <c r="J111" s="5"/>
      <c r="K111" s="5"/>
      <c r="L111" s="5"/>
      <c r="M111" s="5"/>
      <c r="N111" s="5"/>
    </row>
    <row r="112" spans="7:14" ht="15.75" customHeight="1">
      <c r="G112" s="5"/>
      <c r="H112" s="5"/>
      <c r="I112" s="5"/>
      <c r="J112" s="5"/>
      <c r="K112" s="5"/>
      <c r="L112" s="5"/>
      <c r="M112" s="5"/>
      <c r="N112" s="5"/>
    </row>
    <row r="113" spans="7:14" ht="15.75" customHeight="1">
      <c r="G113" s="5"/>
      <c r="H113" s="5"/>
      <c r="I113" s="5"/>
      <c r="J113" s="5"/>
      <c r="K113" s="5"/>
      <c r="L113" s="5"/>
      <c r="M113" s="5"/>
      <c r="N113" s="5"/>
    </row>
    <row r="114" spans="7:14" ht="15.75" customHeight="1">
      <c r="G114" s="5"/>
      <c r="H114" s="5"/>
      <c r="I114" s="5"/>
      <c r="J114" s="5"/>
      <c r="K114" s="5"/>
      <c r="L114" s="5"/>
      <c r="M114" s="5"/>
      <c r="N114" s="5"/>
    </row>
    <row r="115" spans="7:14" ht="15.75" customHeight="1">
      <c r="G115" s="5"/>
      <c r="H115" s="5"/>
      <c r="I115" s="5"/>
      <c r="J115" s="5"/>
      <c r="K115" s="5"/>
      <c r="L115" s="5"/>
      <c r="M115" s="5"/>
      <c r="N115" s="5"/>
    </row>
    <row r="116" spans="7:14" ht="15.75" customHeight="1">
      <c r="G116" s="5"/>
      <c r="H116" s="5"/>
      <c r="I116" s="5"/>
      <c r="J116" s="5"/>
      <c r="K116" s="5"/>
      <c r="L116" s="5"/>
      <c r="M116" s="5"/>
      <c r="N116" s="5"/>
    </row>
    <row r="117" spans="7:14" ht="15.75" customHeight="1">
      <c r="G117" s="5"/>
      <c r="H117" s="5"/>
      <c r="I117" s="5"/>
      <c r="J117" s="5"/>
      <c r="K117" s="5"/>
      <c r="L117" s="5"/>
      <c r="M117" s="5"/>
      <c r="N117" s="5"/>
    </row>
    <row r="118" spans="7:14" ht="15.75" customHeight="1">
      <c r="G118" s="5"/>
      <c r="H118" s="5"/>
      <c r="I118" s="5"/>
      <c r="J118" s="24"/>
      <c r="K118" s="5"/>
      <c r="L118" s="5"/>
      <c r="M118" s="5"/>
      <c r="N118" s="5"/>
    </row>
    <row r="119" spans="7:14" ht="15.75" customHeight="1">
      <c r="G119" s="5"/>
      <c r="H119" s="5"/>
      <c r="I119" s="5"/>
      <c r="J119" s="24"/>
      <c r="K119" s="5"/>
      <c r="L119" s="5"/>
      <c r="M119" s="5"/>
      <c r="N119" s="5"/>
    </row>
    <row r="120" spans="7:14" ht="15.75" customHeight="1">
      <c r="G120" s="5"/>
      <c r="H120" s="5"/>
      <c r="I120" s="5"/>
      <c r="J120" s="24"/>
      <c r="K120" s="5"/>
      <c r="L120" s="5"/>
      <c r="M120" s="5"/>
      <c r="N120" s="5"/>
    </row>
    <row r="121" spans="7:14" ht="15.75" customHeight="1">
      <c r="G121" s="5"/>
      <c r="H121" s="5"/>
      <c r="I121" s="5"/>
      <c r="J121" s="24"/>
      <c r="K121" s="5"/>
      <c r="L121" s="5"/>
      <c r="M121" s="5"/>
      <c r="N121" s="5"/>
    </row>
    <row r="122" spans="7:14" ht="15.75" customHeight="1">
      <c r="G122" s="5"/>
      <c r="H122" s="5"/>
      <c r="I122" s="5"/>
      <c r="J122" s="24"/>
      <c r="K122" s="5"/>
      <c r="L122" s="5"/>
      <c r="M122" s="5"/>
      <c r="N122" s="5"/>
    </row>
    <row r="123" spans="7:14" ht="15.75" customHeight="1">
      <c r="G123" s="5"/>
      <c r="H123" s="5"/>
      <c r="I123" s="5"/>
      <c r="J123" s="24"/>
      <c r="K123" s="5"/>
      <c r="L123" s="5"/>
      <c r="M123" s="5"/>
      <c r="N123" s="5"/>
    </row>
    <row r="124" spans="7:14" ht="15.75" customHeight="1">
      <c r="G124" s="5"/>
      <c r="H124" s="5"/>
      <c r="I124" s="5"/>
      <c r="J124" s="24"/>
      <c r="K124" s="5"/>
      <c r="L124" s="5"/>
      <c r="M124" s="5"/>
      <c r="N124" s="5"/>
    </row>
    <row r="125" spans="7:14" ht="15.75" customHeight="1">
      <c r="G125" s="5"/>
      <c r="H125" s="5"/>
      <c r="I125" s="5"/>
      <c r="J125" s="24"/>
      <c r="K125" s="5"/>
      <c r="L125" s="5"/>
      <c r="M125" s="5"/>
      <c r="N125" s="5"/>
    </row>
    <row r="126" spans="7:14" ht="15.75" customHeight="1">
      <c r="G126" s="5"/>
      <c r="H126" s="5"/>
      <c r="I126" s="5"/>
      <c r="J126" s="24"/>
      <c r="K126" s="5"/>
      <c r="L126" s="5"/>
      <c r="M126" s="5"/>
      <c r="N126" s="5"/>
    </row>
    <row r="127" spans="7:14" ht="15.75" customHeight="1">
      <c r="G127" s="5"/>
      <c r="H127" s="5"/>
      <c r="I127" s="5"/>
      <c r="J127" s="24"/>
      <c r="K127" s="5"/>
      <c r="L127" s="5"/>
      <c r="M127" s="5"/>
      <c r="N127" s="5"/>
    </row>
    <row r="128" spans="7:14" ht="15.75" customHeight="1">
      <c r="G128" s="5"/>
      <c r="H128" s="5"/>
      <c r="I128" s="5"/>
      <c r="J128" s="24"/>
      <c r="K128" s="5"/>
      <c r="L128" s="5"/>
      <c r="M128" s="5"/>
      <c r="N128" s="5"/>
    </row>
    <row r="129" spans="7:14" ht="15.75" customHeight="1">
      <c r="G129" s="5"/>
      <c r="H129" s="5"/>
      <c r="I129" s="5"/>
      <c r="J129" s="24"/>
      <c r="K129" s="5"/>
      <c r="L129" s="5"/>
      <c r="M129" s="5"/>
      <c r="N129" s="5"/>
    </row>
    <row r="130" spans="7:14" ht="15.75" customHeight="1">
      <c r="G130" s="5"/>
      <c r="H130" s="5"/>
      <c r="I130" s="5"/>
      <c r="J130" s="24"/>
      <c r="K130" s="5"/>
      <c r="L130" s="5"/>
      <c r="M130" s="5"/>
      <c r="N130" s="5"/>
    </row>
    <row r="131" spans="7:14" ht="15.75" customHeight="1">
      <c r="G131" s="5"/>
      <c r="H131" s="5"/>
      <c r="I131" s="5"/>
      <c r="J131" s="24"/>
      <c r="K131" s="5"/>
      <c r="L131" s="5"/>
      <c r="M131" s="5"/>
      <c r="N131" s="5"/>
    </row>
    <row r="132" spans="7:14" ht="15.75" customHeight="1">
      <c r="G132" s="5"/>
      <c r="H132" s="5"/>
      <c r="I132" s="5"/>
      <c r="J132" s="24"/>
      <c r="K132" s="5"/>
      <c r="L132" s="5"/>
      <c r="M132" s="5"/>
      <c r="N132" s="5"/>
    </row>
    <row r="133" spans="7:14" ht="15.75" customHeight="1">
      <c r="G133" s="5"/>
      <c r="H133" s="5"/>
      <c r="I133" s="5"/>
      <c r="J133" s="24"/>
      <c r="K133" s="5"/>
      <c r="L133" s="5"/>
      <c r="M133" s="5"/>
      <c r="N133" s="5"/>
    </row>
    <row r="134" spans="7:14" ht="15.75" customHeight="1">
      <c r="G134" s="5"/>
      <c r="H134" s="5"/>
      <c r="I134" s="5"/>
      <c r="J134" s="24"/>
      <c r="K134" s="5"/>
      <c r="L134" s="5"/>
      <c r="M134" s="5"/>
      <c r="N134" s="5"/>
    </row>
    <row r="135" spans="7:14" ht="15.75" customHeight="1">
      <c r="G135" s="5"/>
      <c r="H135" s="5"/>
      <c r="I135" s="5"/>
      <c r="J135" s="24"/>
      <c r="K135" s="5"/>
      <c r="L135" s="5"/>
      <c r="M135" s="5"/>
      <c r="N135" s="5"/>
    </row>
    <row r="136" spans="7:14" ht="15.75" customHeight="1">
      <c r="G136" s="5"/>
      <c r="H136" s="5"/>
      <c r="I136" s="5"/>
      <c r="J136" s="24"/>
      <c r="K136" s="5"/>
      <c r="L136" s="5"/>
      <c r="M136" s="5"/>
      <c r="N136" s="5"/>
    </row>
    <row r="137" spans="7:14" ht="15.75" customHeight="1">
      <c r="G137" s="5"/>
      <c r="H137" s="5"/>
      <c r="I137" s="5"/>
      <c r="J137" s="24"/>
      <c r="K137" s="5"/>
      <c r="L137" s="5"/>
      <c r="M137" s="5"/>
      <c r="N137" s="5"/>
    </row>
    <row r="138" spans="7:14" ht="15.75" customHeight="1">
      <c r="G138" s="5"/>
      <c r="H138" s="5"/>
      <c r="I138" s="5"/>
      <c r="J138" s="24"/>
      <c r="K138" s="5"/>
      <c r="L138" s="5"/>
      <c r="M138" s="5"/>
      <c r="N138" s="5"/>
    </row>
    <row r="139" spans="7:14" ht="15.75" customHeight="1">
      <c r="G139" s="5"/>
      <c r="H139" s="5"/>
      <c r="I139" s="5"/>
      <c r="J139" s="24"/>
      <c r="K139" s="5"/>
      <c r="L139" s="5"/>
      <c r="M139" s="5"/>
      <c r="N139" s="5"/>
    </row>
    <row r="140" spans="7:14" ht="15.75" customHeight="1">
      <c r="G140" s="5"/>
      <c r="H140" s="5"/>
      <c r="I140" s="5"/>
      <c r="J140" s="24"/>
      <c r="K140" s="5"/>
      <c r="L140" s="5"/>
      <c r="M140" s="5"/>
      <c r="N140" s="5"/>
    </row>
    <row r="141" spans="7:14" ht="15.75" customHeight="1">
      <c r="G141" s="5"/>
      <c r="H141" s="5"/>
      <c r="I141" s="5"/>
      <c r="J141" s="24"/>
      <c r="K141" s="5"/>
      <c r="L141" s="5"/>
      <c r="M141" s="5"/>
      <c r="N141" s="5"/>
    </row>
    <row r="142" spans="7:14" ht="15.75" customHeight="1">
      <c r="G142" s="5"/>
      <c r="H142" s="5"/>
      <c r="I142" s="5"/>
      <c r="J142" s="24"/>
      <c r="K142" s="5"/>
      <c r="L142" s="5"/>
      <c r="M142" s="5"/>
      <c r="N142" s="5"/>
    </row>
    <row r="143" spans="7:14" ht="15.75" customHeight="1">
      <c r="G143" s="5"/>
      <c r="H143" s="5"/>
      <c r="I143" s="5"/>
      <c r="J143" s="24"/>
      <c r="K143" s="5"/>
      <c r="L143" s="5"/>
      <c r="M143" s="5"/>
      <c r="N143" s="5"/>
    </row>
    <row r="144" spans="7:14" ht="15.75" customHeight="1">
      <c r="G144" s="5"/>
      <c r="H144" s="5"/>
      <c r="I144" s="5"/>
      <c r="J144" s="24"/>
      <c r="K144" s="5"/>
      <c r="L144" s="5"/>
      <c r="M144" s="5"/>
      <c r="N144" s="5"/>
    </row>
    <row r="145" spans="7:14" ht="15.75" customHeight="1">
      <c r="G145" s="5"/>
      <c r="H145" s="5"/>
      <c r="I145" s="5"/>
      <c r="J145" s="24"/>
      <c r="K145" s="5"/>
      <c r="L145" s="5"/>
      <c r="M145" s="5"/>
      <c r="N145" s="5"/>
    </row>
    <row r="146" spans="7:14" ht="15.75" customHeight="1">
      <c r="G146" s="5"/>
      <c r="H146" s="5"/>
      <c r="I146" s="5"/>
      <c r="J146" s="24"/>
      <c r="K146" s="5"/>
      <c r="L146" s="5"/>
      <c r="M146" s="5"/>
      <c r="N146" s="5"/>
    </row>
    <row r="147" spans="7:14" ht="15.75" customHeight="1">
      <c r="G147" s="5"/>
      <c r="H147" s="5"/>
      <c r="I147" s="5"/>
      <c r="J147" s="24"/>
      <c r="K147" s="5"/>
      <c r="L147" s="5"/>
      <c r="M147" s="5"/>
      <c r="N147" s="5"/>
    </row>
    <row r="148" spans="7:14" ht="15.75" customHeight="1">
      <c r="G148" s="5"/>
      <c r="H148" s="5"/>
      <c r="I148" s="5"/>
      <c r="J148" s="24"/>
      <c r="K148" s="5"/>
      <c r="L148" s="5"/>
      <c r="M148" s="5"/>
      <c r="N148" s="5"/>
    </row>
    <row r="149" spans="7:14" ht="15.75" customHeight="1">
      <c r="G149" s="5"/>
      <c r="H149" s="5"/>
      <c r="I149" s="5"/>
      <c r="J149" s="24"/>
      <c r="K149" s="5"/>
      <c r="L149" s="5"/>
      <c r="M149" s="5"/>
      <c r="N149" s="5"/>
    </row>
    <row r="150" spans="7:14" ht="15.75" customHeight="1">
      <c r="G150" s="5"/>
      <c r="H150" s="5"/>
      <c r="I150" s="5"/>
      <c r="J150" s="24"/>
      <c r="K150" s="5"/>
      <c r="L150" s="5"/>
      <c r="M150" s="5"/>
      <c r="N150" s="5"/>
    </row>
    <row r="151" spans="7:14" ht="15.75" customHeight="1">
      <c r="G151" s="5"/>
      <c r="H151" s="5"/>
      <c r="I151" s="5"/>
      <c r="J151" s="24"/>
      <c r="K151" s="5"/>
      <c r="L151" s="5"/>
      <c r="M151" s="5"/>
      <c r="N151" s="5"/>
    </row>
    <row r="152" spans="7:14" ht="15.75" customHeight="1">
      <c r="G152" s="5"/>
      <c r="H152" s="5"/>
      <c r="I152" s="5"/>
      <c r="J152" s="24"/>
      <c r="K152" s="5"/>
      <c r="L152" s="5"/>
      <c r="M152" s="5"/>
      <c r="N152" s="5"/>
    </row>
    <row r="153" spans="7:14" ht="15.75" customHeight="1">
      <c r="G153" s="5"/>
      <c r="H153" s="5"/>
      <c r="I153" s="5"/>
      <c r="J153" s="24"/>
      <c r="K153" s="5"/>
      <c r="L153" s="5"/>
      <c r="M153" s="5"/>
      <c r="N153" s="5"/>
    </row>
    <row r="154" spans="7:14" ht="15.75" customHeight="1">
      <c r="G154" s="5"/>
      <c r="H154" s="5"/>
      <c r="I154" s="5"/>
      <c r="J154" s="24"/>
      <c r="K154" s="5"/>
      <c r="L154" s="5"/>
      <c r="M154" s="5"/>
      <c r="N154" s="5"/>
    </row>
    <row r="155" spans="7:14" ht="15.75" customHeight="1">
      <c r="G155" s="5"/>
      <c r="H155" s="5"/>
      <c r="I155" s="5"/>
      <c r="J155" s="24"/>
      <c r="K155" s="5"/>
      <c r="L155" s="5"/>
      <c r="M155" s="5"/>
      <c r="N155" s="5"/>
    </row>
    <row r="156" spans="7:14" ht="15.75" customHeight="1">
      <c r="G156" s="5"/>
      <c r="H156" s="5"/>
      <c r="I156" s="5"/>
      <c r="J156" s="24"/>
      <c r="K156" s="5"/>
      <c r="L156" s="5"/>
      <c r="M156" s="5"/>
      <c r="N156" s="5"/>
    </row>
    <row r="157" spans="7:14" ht="15.75" customHeight="1">
      <c r="G157" s="5"/>
      <c r="H157" s="5"/>
      <c r="I157" s="5"/>
      <c r="J157" s="24"/>
      <c r="K157" s="5"/>
      <c r="L157" s="5"/>
      <c r="M157" s="5"/>
      <c r="N157" s="5"/>
    </row>
    <row r="158" spans="7:14" ht="15.75" customHeight="1">
      <c r="G158" s="5"/>
      <c r="H158" s="5"/>
      <c r="I158" s="5"/>
      <c r="J158" s="24"/>
      <c r="K158" s="5"/>
      <c r="L158" s="5"/>
      <c r="M158" s="5"/>
      <c r="N158" s="5"/>
    </row>
    <row r="159" spans="7:14" ht="15.75" customHeight="1">
      <c r="G159" s="5"/>
      <c r="H159" s="5"/>
      <c r="I159" s="5"/>
      <c r="J159" s="24"/>
      <c r="K159" s="5"/>
      <c r="L159" s="5"/>
      <c r="M159" s="5"/>
      <c r="N159" s="5"/>
    </row>
    <row r="160" spans="7:14" ht="15.75" customHeight="1">
      <c r="G160" s="5"/>
      <c r="H160" s="5"/>
      <c r="I160" s="5"/>
      <c r="J160" s="24"/>
      <c r="K160" s="5"/>
      <c r="L160" s="5"/>
      <c r="M160" s="5"/>
      <c r="N160" s="5"/>
    </row>
    <row r="161" spans="7:14" ht="15.75" customHeight="1">
      <c r="G161" s="5"/>
      <c r="H161" s="5"/>
      <c r="I161" s="5"/>
      <c r="J161" s="24"/>
      <c r="K161" s="5"/>
      <c r="L161" s="5"/>
      <c r="M161" s="5"/>
      <c r="N161" s="5"/>
    </row>
    <row r="162" spans="7:14" ht="15.75" customHeight="1">
      <c r="G162" s="5"/>
      <c r="H162" s="5"/>
      <c r="I162" s="5"/>
      <c r="J162" s="24"/>
      <c r="K162" s="5"/>
      <c r="L162" s="5"/>
      <c r="M162" s="5"/>
      <c r="N162" s="5"/>
    </row>
    <row r="163" spans="7:14" ht="15.75" customHeight="1">
      <c r="G163" s="5"/>
      <c r="H163" s="5"/>
      <c r="I163" s="5"/>
      <c r="J163" s="24"/>
      <c r="K163" s="5"/>
      <c r="L163" s="5"/>
      <c r="M163" s="5"/>
      <c r="N163" s="5"/>
    </row>
    <row r="164" spans="7:14" ht="15.75" customHeight="1">
      <c r="G164" s="5"/>
      <c r="H164" s="5"/>
      <c r="I164" s="5"/>
      <c r="J164" s="24"/>
      <c r="K164" s="5"/>
      <c r="L164" s="5"/>
      <c r="M164" s="5"/>
      <c r="N164" s="5"/>
    </row>
    <row r="165" spans="7:14" ht="15.75" customHeight="1">
      <c r="G165" s="5"/>
      <c r="H165" s="5"/>
      <c r="I165" s="5"/>
      <c r="J165" s="24"/>
      <c r="K165" s="5"/>
      <c r="L165" s="5"/>
      <c r="M165" s="5"/>
      <c r="N165" s="5"/>
    </row>
    <row r="166" spans="7:14" ht="15.75" customHeight="1">
      <c r="G166" s="5"/>
      <c r="H166" s="5"/>
      <c r="I166" s="5"/>
      <c r="J166" s="24"/>
      <c r="K166" s="5"/>
      <c r="L166" s="5"/>
      <c r="M166" s="5"/>
      <c r="N166" s="5"/>
    </row>
    <row r="167" spans="7:14" ht="15.75" customHeight="1">
      <c r="G167" s="5"/>
      <c r="H167" s="5"/>
      <c r="I167" s="5"/>
      <c r="J167" s="24"/>
      <c r="K167" s="5"/>
      <c r="L167" s="5"/>
      <c r="M167" s="5"/>
      <c r="N167" s="5"/>
    </row>
    <row r="168" spans="7:14" ht="15.75" customHeight="1">
      <c r="G168" s="5"/>
      <c r="H168" s="5"/>
      <c r="I168" s="5"/>
      <c r="J168" s="24"/>
      <c r="K168" s="5"/>
      <c r="L168" s="5"/>
      <c r="M168" s="5"/>
      <c r="N168" s="5"/>
    </row>
    <row r="169" spans="7:14" ht="15.75" customHeight="1">
      <c r="G169" s="5"/>
      <c r="H169" s="5"/>
      <c r="I169" s="5"/>
      <c r="J169" s="24"/>
      <c r="K169" s="5"/>
      <c r="L169" s="5"/>
      <c r="M169" s="5"/>
      <c r="N169" s="5"/>
    </row>
    <row r="170" spans="7:14" ht="15.75" customHeight="1">
      <c r="G170" s="5"/>
      <c r="H170" s="5"/>
      <c r="I170" s="5"/>
      <c r="J170" s="24"/>
      <c r="K170" s="5"/>
      <c r="L170" s="5"/>
      <c r="M170" s="5"/>
      <c r="N170" s="5"/>
    </row>
    <row r="171" spans="7:14" ht="15.75" customHeight="1">
      <c r="G171" s="5"/>
      <c r="H171" s="5"/>
      <c r="I171" s="5"/>
      <c r="J171" s="24"/>
      <c r="K171" s="5"/>
      <c r="L171" s="5"/>
      <c r="M171" s="5"/>
      <c r="N171" s="5"/>
    </row>
    <row r="172" spans="7:14" ht="15.75" customHeight="1">
      <c r="G172" s="5"/>
      <c r="H172" s="5"/>
      <c r="I172" s="5"/>
      <c r="J172" s="24"/>
      <c r="K172" s="5"/>
      <c r="L172" s="5"/>
      <c r="M172" s="5"/>
      <c r="N172" s="5"/>
    </row>
    <row r="173" spans="7:14" ht="15.75" customHeight="1">
      <c r="G173" s="5"/>
      <c r="H173" s="5"/>
      <c r="I173" s="5"/>
      <c r="J173" s="24"/>
      <c r="K173" s="5"/>
      <c r="L173" s="5"/>
      <c r="M173" s="5"/>
      <c r="N173" s="5"/>
    </row>
    <row r="174" spans="7:14" ht="15.75" customHeight="1">
      <c r="G174" s="5"/>
      <c r="H174" s="5"/>
      <c r="I174" s="5"/>
      <c r="J174" s="24"/>
      <c r="K174" s="5"/>
      <c r="L174" s="5"/>
      <c r="M174" s="5"/>
      <c r="N174" s="5"/>
    </row>
    <row r="175" spans="7:14" ht="15.75" customHeight="1">
      <c r="G175" s="5"/>
      <c r="H175" s="5"/>
      <c r="I175" s="5"/>
      <c r="J175" s="24"/>
      <c r="K175" s="5"/>
      <c r="L175" s="5"/>
      <c r="M175" s="5"/>
      <c r="N175" s="5"/>
    </row>
    <row r="176" spans="7:14" ht="15.75" customHeight="1">
      <c r="G176" s="5"/>
      <c r="H176" s="5"/>
      <c r="I176" s="5"/>
      <c r="J176" s="24"/>
      <c r="K176" s="5"/>
      <c r="L176" s="5"/>
      <c r="M176" s="5"/>
      <c r="N176" s="5"/>
    </row>
    <row r="177" spans="7:14" ht="15.75" customHeight="1">
      <c r="G177" s="5"/>
      <c r="H177" s="5"/>
      <c r="I177" s="5"/>
      <c r="J177" s="24"/>
      <c r="K177" s="5"/>
      <c r="L177" s="5"/>
      <c r="M177" s="5"/>
      <c r="N177" s="5"/>
    </row>
    <row r="178" spans="7:14" ht="15.75" customHeight="1">
      <c r="G178" s="5"/>
      <c r="H178" s="5"/>
      <c r="I178" s="5"/>
      <c r="J178" s="24"/>
      <c r="K178" s="5"/>
      <c r="L178" s="5"/>
      <c r="M178" s="5"/>
      <c r="N178" s="5"/>
    </row>
    <row r="179" spans="7:14" ht="15.75" customHeight="1">
      <c r="G179" s="5"/>
      <c r="H179" s="5"/>
      <c r="I179" s="5"/>
      <c r="J179" s="24"/>
      <c r="K179" s="5"/>
      <c r="L179" s="5"/>
      <c r="M179" s="5"/>
      <c r="N179" s="5"/>
    </row>
    <row r="180" spans="7:14" ht="15.75" customHeight="1">
      <c r="G180" s="5"/>
      <c r="H180" s="5"/>
      <c r="I180" s="5"/>
      <c r="J180" s="24"/>
      <c r="K180" s="5"/>
      <c r="L180" s="5"/>
      <c r="M180" s="5"/>
      <c r="N180" s="5"/>
    </row>
    <row r="181" spans="7:14" ht="15.75" customHeight="1">
      <c r="G181" s="5"/>
      <c r="H181" s="5"/>
      <c r="I181" s="5"/>
      <c r="J181" s="24"/>
      <c r="K181" s="5"/>
      <c r="L181" s="5"/>
      <c r="M181" s="5"/>
      <c r="N181" s="5"/>
    </row>
    <row r="182" spans="7:14" ht="15.75" customHeight="1">
      <c r="G182" s="5"/>
      <c r="H182" s="5"/>
      <c r="I182" s="5"/>
      <c r="J182" s="24"/>
      <c r="K182" s="5"/>
      <c r="L182" s="5"/>
      <c r="M182" s="5"/>
      <c r="N182" s="5"/>
    </row>
    <row r="183" spans="7:14" ht="15.75" customHeight="1">
      <c r="G183" s="5"/>
      <c r="H183" s="5"/>
      <c r="I183" s="5"/>
      <c r="J183" s="24"/>
      <c r="K183" s="5"/>
      <c r="L183" s="5"/>
      <c r="M183" s="5"/>
      <c r="N183" s="5"/>
    </row>
    <row r="184" spans="7:14" ht="15.75" customHeight="1">
      <c r="G184" s="5"/>
      <c r="H184" s="5"/>
      <c r="I184" s="5"/>
      <c r="J184" s="24"/>
      <c r="K184" s="5"/>
      <c r="L184" s="5"/>
      <c r="M184" s="5"/>
      <c r="N184" s="5"/>
    </row>
    <row r="185" spans="7:14" ht="15.75" customHeight="1">
      <c r="G185" s="5"/>
      <c r="H185" s="5"/>
      <c r="I185" s="5"/>
      <c r="J185" s="24"/>
      <c r="K185" s="5"/>
      <c r="L185" s="5"/>
      <c r="M185" s="5"/>
      <c r="N185" s="5"/>
    </row>
    <row r="186" spans="7:14" ht="15.75" customHeight="1">
      <c r="G186" s="5"/>
      <c r="H186" s="5"/>
      <c r="I186" s="5"/>
      <c r="J186" s="24"/>
      <c r="K186" s="5"/>
      <c r="L186" s="5"/>
      <c r="M186" s="5"/>
      <c r="N186" s="5"/>
    </row>
    <row r="187" spans="7:14" ht="15.75" customHeight="1">
      <c r="G187" s="5"/>
      <c r="H187" s="5"/>
      <c r="I187" s="5"/>
      <c r="J187" s="24"/>
      <c r="K187" s="5"/>
      <c r="L187" s="5"/>
      <c r="M187" s="5"/>
      <c r="N187" s="5"/>
    </row>
    <row r="188" spans="7:14" ht="15.75" customHeight="1">
      <c r="G188" s="5"/>
      <c r="H188" s="5"/>
      <c r="I188" s="5"/>
      <c r="J188" s="24"/>
      <c r="K188" s="5"/>
      <c r="L188" s="5"/>
      <c r="M188" s="5"/>
      <c r="N188" s="5"/>
    </row>
    <row r="189" spans="7:14" ht="15.75" customHeight="1">
      <c r="G189" s="5"/>
      <c r="H189" s="5"/>
      <c r="I189" s="5"/>
      <c r="J189" s="24"/>
      <c r="K189" s="5"/>
      <c r="L189" s="5"/>
      <c r="M189" s="5"/>
      <c r="N189" s="5"/>
    </row>
    <row r="190" spans="7:14" ht="15.75" customHeight="1">
      <c r="G190" s="5"/>
      <c r="H190" s="5"/>
      <c r="I190" s="5"/>
      <c r="J190" s="24"/>
      <c r="K190" s="5"/>
      <c r="L190" s="5"/>
      <c r="M190" s="5"/>
      <c r="N190" s="5"/>
    </row>
    <row r="191" spans="7:14" ht="15.75" customHeight="1">
      <c r="G191" s="5"/>
      <c r="H191" s="5"/>
      <c r="I191" s="5"/>
      <c r="J191" s="24"/>
      <c r="K191" s="5"/>
      <c r="L191" s="5"/>
      <c r="M191" s="5"/>
      <c r="N191" s="5"/>
    </row>
    <row r="192" spans="7:14" ht="15.75" customHeight="1">
      <c r="G192" s="5"/>
      <c r="H192" s="5"/>
      <c r="I192" s="5"/>
      <c r="J192" s="24"/>
      <c r="K192" s="5"/>
      <c r="L192" s="5"/>
      <c r="M192" s="5"/>
      <c r="N192" s="5"/>
    </row>
    <row r="193" spans="7:14" ht="15.75" customHeight="1">
      <c r="G193" s="5"/>
      <c r="H193" s="5"/>
      <c r="I193" s="5"/>
      <c r="J193" s="24"/>
      <c r="K193" s="5"/>
      <c r="L193" s="5"/>
      <c r="M193" s="5"/>
      <c r="N193" s="5"/>
    </row>
    <row r="194" spans="7:14" ht="15.75" customHeight="1">
      <c r="G194" s="5"/>
      <c r="H194" s="5"/>
      <c r="I194" s="5"/>
      <c r="J194" s="24"/>
      <c r="K194" s="5"/>
      <c r="L194" s="5"/>
      <c r="M194" s="5"/>
      <c r="N194" s="5"/>
    </row>
    <row r="195" spans="7:14" ht="15.75" customHeight="1">
      <c r="G195" s="5"/>
      <c r="H195" s="5"/>
      <c r="I195" s="5"/>
      <c r="J195" s="24"/>
      <c r="K195" s="5"/>
      <c r="L195" s="5"/>
      <c r="M195" s="5"/>
      <c r="N195" s="5"/>
    </row>
    <row r="196" spans="7:14" ht="15.75" customHeight="1">
      <c r="G196" s="5"/>
      <c r="H196" s="5"/>
      <c r="I196" s="5"/>
      <c r="J196" s="24"/>
      <c r="K196" s="5"/>
      <c r="L196" s="5"/>
      <c r="M196" s="5"/>
      <c r="N196" s="5"/>
    </row>
    <row r="197" spans="7:14" ht="15.75" customHeight="1">
      <c r="G197" s="5"/>
      <c r="H197" s="5"/>
      <c r="I197" s="5"/>
      <c r="J197" s="24"/>
      <c r="K197" s="5"/>
      <c r="L197" s="5"/>
      <c r="M197" s="5"/>
      <c r="N197" s="5"/>
    </row>
    <row r="198" spans="7:14" ht="15.75" customHeight="1">
      <c r="G198" s="5"/>
      <c r="H198" s="5"/>
      <c r="I198" s="5"/>
      <c r="J198" s="24"/>
      <c r="K198" s="5"/>
      <c r="L198" s="5"/>
      <c r="M198" s="5"/>
      <c r="N198" s="5"/>
    </row>
    <row r="199" spans="7:14" ht="15.75" customHeight="1">
      <c r="G199" s="5"/>
      <c r="H199" s="5"/>
      <c r="I199" s="5"/>
      <c r="J199" s="24"/>
      <c r="K199" s="5"/>
      <c r="L199" s="5"/>
      <c r="M199" s="5"/>
      <c r="N199" s="5"/>
    </row>
    <row r="200" spans="7:14" ht="15.75" customHeight="1">
      <c r="G200" s="5"/>
      <c r="H200" s="5"/>
      <c r="I200" s="5"/>
      <c r="J200" s="24"/>
      <c r="K200" s="5"/>
      <c r="L200" s="5"/>
      <c r="M200" s="5"/>
      <c r="N200" s="5"/>
    </row>
    <row r="201" spans="7:14" ht="15.75" customHeight="1">
      <c r="G201" s="5"/>
      <c r="H201" s="5"/>
      <c r="I201" s="5"/>
      <c r="J201" s="24"/>
      <c r="K201" s="5"/>
      <c r="L201" s="5"/>
      <c r="M201" s="5"/>
      <c r="N201" s="5"/>
    </row>
    <row r="202" spans="7:14" ht="15.75" customHeight="1">
      <c r="G202" s="5"/>
      <c r="H202" s="5"/>
      <c r="I202" s="5"/>
      <c r="J202" s="24"/>
      <c r="K202" s="5"/>
      <c r="L202" s="5"/>
      <c r="M202" s="5"/>
      <c r="N202" s="5"/>
    </row>
    <row r="203" spans="7:14" ht="15.75" customHeight="1">
      <c r="G203" s="5"/>
      <c r="H203" s="5"/>
      <c r="I203" s="5"/>
      <c r="J203" s="24"/>
      <c r="K203" s="5"/>
      <c r="L203" s="5"/>
      <c r="M203" s="5"/>
      <c r="N203" s="5"/>
    </row>
    <row r="204" spans="7:14" ht="15.75" customHeight="1">
      <c r="G204" s="5"/>
      <c r="H204" s="5"/>
      <c r="I204" s="5"/>
      <c r="J204" s="24"/>
      <c r="K204" s="5"/>
      <c r="L204" s="5"/>
      <c r="M204" s="5"/>
      <c r="N204" s="5"/>
    </row>
    <row r="205" spans="7:14" ht="15.75" customHeight="1">
      <c r="G205" s="5"/>
      <c r="H205" s="5"/>
      <c r="I205" s="5"/>
      <c r="J205" s="24"/>
      <c r="K205" s="5"/>
      <c r="L205" s="5"/>
      <c r="M205" s="5"/>
      <c r="N205" s="5"/>
    </row>
    <row r="206" spans="7:14" ht="15.75" customHeight="1">
      <c r="G206" s="5"/>
      <c r="H206" s="5"/>
      <c r="I206" s="5"/>
      <c r="J206" s="24"/>
      <c r="K206" s="5"/>
      <c r="L206" s="5"/>
      <c r="M206" s="5"/>
      <c r="N206" s="5"/>
    </row>
    <row r="207" spans="7:14" ht="15.75" customHeight="1">
      <c r="G207" s="5"/>
      <c r="H207" s="5"/>
      <c r="I207" s="5"/>
      <c r="J207" s="24"/>
      <c r="K207" s="5"/>
      <c r="L207" s="5"/>
      <c r="M207" s="5"/>
      <c r="N207" s="5"/>
    </row>
    <row r="208" spans="7:14" ht="15.75" customHeight="1">
      <c r="G208" s="5"/>
      <c r="H208" s="5"/>
      <c r="I208" s="5"/>
      <c r="J208" s="24"/>
      <c r="K208" s="5"/>
      <c r="L208" s="5"/>
      <c r="M208" s="5"/>
      <c r="N208" s="5"/>
    </row>
    <row r="209" spans="7:14" ht="15.75" customHeight="1">
      <c r="G209" s="5"/>
      <c r="H209" s="5"/>
      <c r="I209" s="5"/>
      <c r="J209" s="24"/>
      <c r="K209" s="5"/>
      <c r="L209" s="5"/>
      <c r="M209" s="5"/>
      <c r="N209" s="5"/>
    </row>
    <row r="210" spans="7:14" ht="15.75" customHeight="1">
      <c r="G210" s="5"/>
      <c r="H210" s="5"/>
      <c r="I210" s="5"/>
      <c r="J210" s="24"/>
      <c r="K210" s="5"/>
      <c r="L210" s="5"/>
      <c r="M210" s="5"/>
      <c r="N210" s="5"/>
    </row>
    <row r="211" spans="7:14" ht="15.75" customHeight="1">
      <c r="G211" s="5"/>
      <c r="H211" s="5"/>
      <c r="I211" s="5"/>
      <c r="J211" s="24"/>
      <c r="K211" s="5"/>
      <c r="L211" s="5"/>
      <c r="M211" s="5"/>
      <c r="N211" s="5"/>
    </row>
    <row r="212" spans="7:14" ht="15.75" customHeight="1">
      <c r="G212" s="5"/>
      <c r="H212" s="5"/>
      <c r="I212" s="5"/>
      <c r="J212" s="24"/>
      <c r="K212" s="5"/>
      <c r="L212" s="5"/>
      <c r="M212" s="5"/>
      <c r="N212" s="5"/>
    </row>
    <row r="213" spans="7:14" ht="15.75" customHeight="1">
      <c r="G213" s="5"/>
      <c r="H213" s="5"/>
      <c r="I213" s="5"/>
      <c r="J213" s="24"/>
      <c r="K213" s="5"/>
      <c r="L213" s="5"/>
      <c r="M213" s="5"/>
      <c r="N213" s="5"/>
    </row>
    <row r="214" spans="7:14" ht="15.75" customHeight="1">
      <c r="G214" s="5"/>
      <c r="H214" s="5"/>
      <c r="I214" s="5"/>
      <c r="J214" s="24"/>
      <c r="K214" s="5"/>
      <c r="L214" s="5"/>
      <c r="M214" s="5"/>
      <c r="N214" s="5"/>
    </row>
    <row r="215" spans="7:14" ht="15.75" customHeight="1">
      <c r="G215" s="5"/>
      <c r="H215" s="5"/>
      <c r="I215" s="5"/>
      <c r="J215" s="24"/>
      <c r="K215" s="5"/>
      <c r="L215" s="5"/>
      <c r="M215" s="5"/>
      <c r="N215" s="5"/>
    </row>
    <row r="216" spans="7:14" ht="15.75" customHeight="1">
      <c r="G216" s="5"/>
      <c r="H216" s="5"/>
      <c r="I216" s="5"/>
      <c r="J216" s="24"/>
      <c r="K216" s="5"/>
      <c r="L216" s="5"/>
      <c r="M216" s="5"/>
      <c r="N216" s="5"/>
    </row>
    <row r="217" spans="7:14" ht="15.75" customHeight="1">
      <c r="G217" s="5"/>
      <c r="H217" s="5"/>
      <c r="I217" s="5"/>
      <c r="J217" s="24"/>
      <c r="K217" s="5"/>
      <c r="L217" s="5"/>
      <c r="M217" s="5"/>
      <c r="N217" s="5"/>
    </row>
    <row r="218" spans="7:14" ht="15.75" customHeight="1">
      <c r="G218" s="5"/>
      <c r="H218" s="5"/>
      <c r="I218" s="5"/>
      <c r="J218" s="24"/>
      <c r="K218" s="5"/>
      <c r="L218" s="5"/>
      <c r="M218" s="5"/>
      <c r="N218" s="5"/>
    </row>
    <row r="219" spans="7:14" ht="15.75" customHeight="1">
      <c r="G219" s="5"/>
      <c r="H219" s="5"/>
      <c r="I219" s="5"/>
      <c r="J219" s="24"/>
      <c r="K219" s="5"/>
      <c r="L219" s="5"/>
      <c r="M219" s="5"/>
      <c r="N219" s="5"/>
    </row>
    <row r="220" spans="7:14" ht="15.75" customHeight="1">
      <c r="G220" s="5"/>
      <c r="H220" s="5"/>
      <c r="I220" s="5"/>
      <c r="J220" s="24"/>
      <c r="K220" s="5"/>
      <c r="L220" s="5"/>
      <c r="M220" s="5"/>
      <c r="N220" s="5"/>
    </row>
    <row r="221" spans="7:14" ht="15.75" customHeight="1">
      <c r="G221" s="5"/>
      <c r="H221" s="5"/>
      <c r="I221" s="5"/>
      <c r="J221" s="24"/>
      <c r="K221" s="5"/>
      <c r="L221" s="5"/>
      <c r="M221" s="5"/>
      <c r="N221" s="5"/>
    </row>
    <row r="222" spans="7:14" ht="15.75" customHeight="1">
      <c r="G222" s="5"/>
      <c r="H222" s="5"/>
      <c r="I222" s="5"/>
      <c r="J222" s="24"/>
      <c r="K222" s="5"/>
      <c r="L222" s="5"/>
      <c r="M222" s="5"/>
      <c r="N222" s="5"/>
    </row>
    <row r="223" spans="7:14" ht="15.75" customHeight="1">
      <c r="G223" s="5"/>
      <c r="H223" s="5"/>
      <c r="I223" s="5"/>
      <c r="J223" s="24"/>
      <c r="K223" s="5"/>
      <c r="L223" s="5"/>
      <c r="M223" s="5"/>
      <c r="N223" s="5"/>
    </row>
    <row r="224" spans="7:14" ht="15.75" customHeight="1">
      <c r="G224" s="5"/>
      <c r="H224" s="5"/>
      <c r="I224" s="5"/>
      <c r="J224" s="24"/>
      <c r="K224" s="5"/>
      <c r="L224" s="5"/>
      <c r="M224" s="5"/>
      <c r="N224" s="5"/>
    </row>
    <row r="225" spans="7:14" ht="15.75" customHeight="1">
      <c r="G225" s="5"/>
      <c r="H225" s="5"/>
      <c r="I225" s="5"/>
      <c r="J225" s="24"/>
      <c r="K225" s="5"/>
      <c r="L225" s="5"/>
      <c r="M225" s="5"/>
      <c r="N225" s="5"/>
    </row>
    <row r="226" spans="7:14" ht="15.75" customHeight="1">
      <c r="G226" s="5"/>
      <c r="H226" s="5"/>
      <c r="I226" s="5"/>
      <c r="J226" s="24"/>
      <c r="K226" s="5"/>
      <c r="L226" s="5"/>
      <c r="M226" s="5"/>
      <c r="N226" s="5"/>
    </row>
    <row r="227" spans="7:14" ht="15.75" customHeight="1">
      <c r="G227" s="5"/>
      <c r="H227" s="5"/>
      <c r="I227" s="5"/>
      <c r="J227" s="24"/>
      <c r="K227" s="5"/>
      <c r="L227" s="5"/>
      <c r="M227" s="5"/>
      <c r="N227" s="5"/>
    </row>
    <row r="228" spans="7:14" ht="15.75" customHeight="1">
      <c r="G228" s="5"/>
      <c r="H228" s="5"/>
      <c r="I228" s="5"/>
      <c r="J228" s="24"/>
      <c r="K228" s="5"/>
      <c r="L228" s="5"/>
      <c r="M228" s="5"/>
      <c r="N228" s="5"/>
    </row>
    <row r="229" spans="7:14" ht="15.75" customHeight="1">
      <c r="G229" s="5"/>
      <c r="H229" s="5"/>
      <c r="I229" s="5"/>
      <c r="J229" s="24"/>
      <c r="K229" s="5"/>
      <c r="L229" s="5"/>
      <c r="M229" s="5"/>
      <c r="N229" s="5"/>
    </row>
    <row r="230" spans="7:14" ht="15.75" customHeight="1">
      <c r="G230" s="5"/>
      <c r="H230" s="5"/>
      <c r="I230" s="5"/>
      <c r="J230" s="24"/>
      <c r="K230" s="5"/>
      <c r="L230" s="5"/>
      <c r="M230" s="5"/>
      <c r="N230" s="5"/>
    </row>
    <row r="231" spans="7:14" ht="15.75" customHeight="1">
      <c r="G231" s="5"/>
      <c r="H231" s="5"/>
      <c r="I231" s="5"/>
      <c r="J231" s="24"/>
      <c r="K231" s="5"/>
      <c r="L231" s="5"/>
      <c r="M231" s="5"/>
      <c r="N231" s="5"/>
    </row>
    <row r="232" spans="7:14" ht="15.75" customHeight="1">
      <c r="G232" s="5"/>
      <c r="H232" s="5"/>
      <c r="I232" s="5"/>
      <c r="J232" s="24"/>
      <c r="K232" s="5"/>
      <c r="L232" s="5"/>
      <c r="M232" s="5"/>
      <c r="N232" s="5"/>
    </row>
    <row r="233" spans="7:14" ht="15.75" customHeight="1">
      <c r="G233" s="5"/>
      <c r="H233" s="5"/>
      <c r="I233" s="5"/>
      <c r="J233" s="24"/>
      <c r="K233" s="5"/>
      <c r="L233" s="5"/>
      <c r="M233" s="5"/>
      <c r="N233" s="5"/>
    </row>
    <row r="234" spans="7:14" ht="15.75" customHeight="1">
      <c r="G234" s="5"/>
      <c r="H234" s="5"/>
      <c r="I234" s="5"/>
      <c r="J234" s="24"/>
      <c r="K234" s="5"/>
      <c r="L234" s="5"/>
      <c r="M234" s="5"/>
      <c r="N234" s="5"/>
    </row>
    <row r="235" spans="7:14" ht="15.75" customHeight="1">
      <c r="G235" s="5"/>
      <c r="H235" s="5"/>
      <c r="I235" s="5"/>
      <c r="J235" s="24"/>
      <c r="K235" s="5"/>
      <c r="L235" s="5"/>
      <c r="M235" s="5"/>
      <c r="N235" s="5"/>
    </row>
    <row r="236" spans="7:14" ht="15.75" customHeight="1">
      <c r="G236" s="5"/>
      <c r="H236" s="5"/>
      <c r="I236" s="5"/>
      <c r="J236" s="24"/>
      <c r="K236" s="5"/>
      <c r="L236" s="5"/>
      <c r="M236" s="5"/>
      <c r="N236" s="5"/>
    </row>
    <row r="237" spans="7:14" ht="15.75" customHeight="1">
      <c r="G237" s="5"/>
      <c r="H237" s="5"/>
      <c r="I237" s="5"/>
      <c r="J237" s="24"/>
      <c r="K237" s="5"/>
      <c r="L237" s="5"/>
      <c r="M237" s="5"/>
      <c r="N237" s="5"/>
    </row>
    <row r="238" spans="7:14" ht="15.75" customHeight="1">
      <c r="G238" s="5"/>
      <c r="H238" s="5"/>
      <c r="I238" s="5"/>
      <c r="J238" s="24"/>
      <c r="K238" s="5"/>
      <c r="L238" s="5"/>
      <c r="M238" s="5"/>
      <c r="N238" s="5"/>
    </row>
    <row r="239" spans="7:14" ht="15.75" customHeight="1">
      <c r="G239" s="5"/>
      <c r="H239" s="5"/>
      <c r="I239" s="5"/>
      <c r="J239" s="24"/>
      <c r="K239" s="5"/>
      <c r="L239" s="5"/>
      <c r="M239" s="5"/>
      <c r="N239" s="5"/>
    </row>
    <row r="240" spans="7:14" ht="15.75" customHeight="1">
      <c r="G240" s="5"/>
      <c r="H240" s="5"/>
      <c r="I240" s="5"/>
      <c r="J240" s="24"/>
      <c r="K240" s="5"/>
      <c r="L240" s="5"/>
      <c r="M240" s="5"/>
      <c r="N240" s="5"/>
    </row>
    <row r="241" spans="7:14" ht="15.75" customHeight="1">
      <c r="G241" s="5"/>
      <c r="H241" s="5"/>
      <c r="I241" s="5"/>
      <c r="J241" s="24"/>
      <c r="K241" s="5"/>
      <c r="L241" s="5"/>
      <c r="M241" s="5"/>
      <c r="N241" s="5"/>
    </row>
    <row r="242" spans="7:14" ht="15.75" customHeight="1">
      <c r="G242" s="5"/>
      <c r="H242" s="5"/>
      <c r="I242" s="5"/>
      <c r="J242" s="24"/>
      <c r="K242" s="5"/>
      <c r="L242" s="5"/>
      <c r="M242" s="5"/>
      <c r="N242" s="5"/>
    </row>
    <row r="243" spans="7:14" ht="15.75" customHeight="1">
      <c r="G243" s="5"/>
      <c r="H243" s="5"/>
      <c r="I243" s="5"/>
      <c r="J243" s="24"/>
      <c r="K243" s="5"/>
      <c r="L243" s="5"/>
      <c r="M243" s="5"/>
      <c r="N243" s="5"/>
    </row>
    <row r="244" spans="7:14" ht="15.75" customHeight="1">
      <c r="G244" s="5"/>
      <c r="H244" s="5"/>
      <c r="I244" s="5"/>
      <c r="J244" s="24"/>
      <c r="K244" s="5"/>
      <c r="L244" s="5"/>
      <c r="M244" s="5"/>
      <c r="N244" s="5"/>
    </row>
    <row r="245" spans="7:14" ht="15.75" customHeight="1">
      <c r="G245" s="5"/>
      <c r="H245" s="5"/>
      <c r="I245" s="5"/>
      <c r="J245" s="24"/>
      <c r="K245" s="5"/>
      <c r="L245" s="5"/>
      <c r="M245" s="5"/>
      <c r="N245" s="5"/>
    </row>
    <row r="246" spans="7:14" ht="15.75" customHeight="1">
      <c r="G246" s="5"/>
      <c r="H246" s="5"/>
      <c r="I246" s="5"/>
      <c r="J246" s="24"/>
      <c r="K246" s="5"/>
      <c r="L246" s="5"/>
      <c r="M246" s="5"/>
      <c r="N246" s="5"/>
    </row>
    <row r="247" spans="7:14" ht="15.75" customHeight="1">
      <c r="G247" s="5"/>
      <c r="H247" s="5"/>
      <c r="I247" s="5"/>
      <c r="J247" s="24"/>
      <c r="K247" s="5"/>
      <c r="L247" s="5"/>
      <c r="M247" s="5"/>
      <c r="N247" s="5"/>
    </row>
    <row r="248" spans="7:14" ht="15.75" customHeight="1">
      <c r="G248" s="5"/>
      <c r="H248" s="5"/>
      <c r="I248" s="5"/>
      <c r="J248" s="24"/>
      <c r="K248" s="5"/>
      <c r="L248" s="5"/>
      <c r="M248" s="5"/>
      <c r="N248" s="5"/>
    </row>
    <row r="249" spans="7:14" ht="15.75" customHeight="1">
      <c r="G249" s="5"/>
      <c r="H249" s="5"/>
      <c r="I249" s="5"/>
      <c r="J249" s="24"/>
      <c r="K249" s="5"/>
      <c r="L249" s="5"/>
      <c r="M249" s="5"/>
      <c r="N249" s="5"/>
    </row>
    <row r="250" spans="7:14" ht="15.75" customHeight="1">
      <c r="G250" s="5"/>
      <c r="H250" s="5"/>
      <c r="I250" s="5"/>
      <c r="J250" s="24"/>
      <c r="K250" s="5"/>
      <c r="L250" s="5"/>
      <c r="M250" s="5"/>
      <c r="N250" s="5"/>
    </row>
    <row r="251" spans="7:14" ht="15.75" customHeight="1">
      <c r="G251" s="5"/>
      <c r="H251" s="5"/>
      <c r="I251" s="5"/>
      <c r="J251" s="24"/>
      <c r="K251" s="5"/>
      <c r="L251" s="5"/>
      <c r="M251" s="5"/>
      <c r="N251" s="5"/>
    </row>
    <row r="252" spans="7:14" ht="15.75" customHeight="1">
      <c r="G252" s="5"/>
      <c r="H252" s="5"/>
      <c r="I252" s="5"/>
      <c r="J252" s="24"/>
      <c r="K252" s="5"/>
      <c r="L252" s="5"/>
      <c r="M252" s="5"/>
      <c r="N252" s="5"/>
    </row>
    <row r="253" spans="7:14" ht="15.75" customHeight="1">
      <c r="G253" s="5"/>
      <c r="H253" s="5"/>
      <c r="I253" s="5"/>
      <c r="J253" s="24"/>
      <c r="K253" s="5"/>
      <c r="L253" s="5"/>
      <c r="M253" s="5"/>
      <c r="N253" s="5"/>
    </row>
    <row r="254" spans="7:14" ht="15.75" customHeight="1">
      <c r="G254" s="5"/>
      <c r="H254" s="5"/>
      <c r="I254" s="5"/>
      <c r="J254" s="24"/>
      <c r="K254" s="5"/>
      <c r="L254" s="5"/>
      <c r="M254" s="5"/>
      <c r="N254" s="5"/>
    </row>
    <row r="255" spans="7:14" ht="15.75" customHeight="1">
      <c r="G255" s="5"/>
      <c r="H255" s="5"/>
      <c r="I255" s="5"/>
      <c r="J255" s="24"/>
      <c r="K255" s="5"/>
      <c r="L255" s="5"/>
      <c r="M255" s="5"/>
      <c r="N255" s="5"/>
    </row>
    <row r="256" spans="7:14" ht="15.75" customHeight="1">
      <c r="G256" s="5"/>
      <c r="H256" s="5"/>
      <c r="I256" s="5"/>
      <c r="J256" s="24"/>
      <c r="K256" s="5"/>
      <c r="L256" s="5"/>
      <c r="M256" s="5"/>
      <c r="N256" s="5"/>
    </row>
    <row r="257" spans="7:14" ht="15.75" customHeight="1">
      <c r="G257" s="5"/>
      <c r="H257" s="5"/>
      <c r="I257" s="5"/>
      <c r="J257" s="24"/>
      <c r="K257" s="5"/>
      <c r="L257" s="5"/>
      <c r="M257" s="5"/>
      <c r="N257" s="5"/>
    </row>
    <row r="258" spans="7:14" ht="15.75" customHeight="1">
      <c r="G258" s="5"/>
      <c r="H258" s="5"/>
      <c r="I258" s="5"/>
      <c r="J258" s="24"/>
      <c r="K258" s="5"/>
      <c r="L258" s="5"/>
      <c r="M258" s="5"/>
      <c r="N258" s="5"/>
    </row>
    <row r="259" spans="7:14" ht="15.75" customHeight="1">
      <c r="G259" s="5"/>
      <c r="H259" s="5"/>
      <c r="I259" s="5"/>
      <c r="J259" s="24"/>
      <c r="K259" s="5"/>
      <c r="L259" s="5"/>
      <c r="M259" s="5"/>
      <c r="N259" s="5"/>
    </row>
    <row r="260" spans="7:14" ht="15.75" customHeight="1">
      <c r="G260" s="5"/>
      <c r="H260" s="5"/>
      <c r="I260" s="5"/>
      <c r="J260" s="24"/>
      <c r="K260" s="5"/>
      <c r="L260" s="5"/>
      <c r="M260" s="5"/>
      <c r="N260" s="5"/>
    </row>
    <row r="261" spans="7:14" ht="15.75" customHeight="1">
      <c r="G261" s="5"/>
      <c r="H261" s="5"/>
      <c r="I261" s="5"/>
      <c r="J261" s="24"/>
      <c r="K261" s="5"/>
      <c r="L261" s="5"/>
      <c r="M261" s="5"/>
      <c r="N261" s="5"/>
    </row>
    <row r="262" spans="7:14" ht="15.75" customHeight="1">
      <c r="G262" s="5"/>
      <c r="H262" s="5"/>
      <c r="I262" s="5"/>
      <c r="J262" s="24"/>
      <c r="K262" s="5"/>
      <c r="L262" s="5"/>
      <c r="M262" s="5"/>
      <c r="N262" s="5"/>
    </row>
    <row r="263" spans="7:14" ht="15.75" customHeight="1">
      <c r="G263" s="5"/>
      <c r="H263" s="5"/>
      <c r="I263" s="5"/>
      <c r="J263" s="24"/>
      <c r="K263" s="5"/>
      <c r="L263" s="5"/>
      <c r="M263" s="5"/>
      <c r="N263" s="5"/>
    </row>
    <row r="264" spans="7:14" ht="15.75" customHeight="1">
      <c r="G264" s="5"/>
      <c r="H264" s="5"/>
      <c r="I264" s="5"/>
      <c r="J264" s="24"/>
      <c r="K264" s="5"/>
      <c r="L264" s="5"/>
      <c r="M264" s="5"/>
      <c r="N264" s="5"/>
    </row>
    <row r="265" spans="7:14" ht="15.75" customHeight="1">
      <c r="G265" s="5"/>
      <c r="H265" s="5"/>
      <c r="I265" s="5"/>
      <c r="J265" s="24"/>
      <c r="K265" s="5"/>
      <c r="L265" s="5"/>
      <c r="M265" s="5"/>
      <c r="N265" s="5"/>
    </row>
    <row r="266" spans="7:14" ht="15.75" customHeight="1">
      <c r="G266" s="5"/>
      <c r="H266" s="5"/>
      <c r="I266" s="5"/>
      <c r="J266" s="24"/>
      <c r="K266" s="5"/>
      <c r="L266" s="5"/>
      <c r="M266" s="5"/>
      <c r="N266" s="5"/>
    </row>
    <row r="267" spans="7:14" ht="15.75" customHeight="1">
      <c r="G267" s="5"/>
      <c r="H267" s="5"/>
      <c r="I267" s="5"/>
      <c r="J267" s="24"/>
      <c r="K267" s="5"/>
      <c r="L267" s="5"/>
      <c r="M267" s="5"/>
      <c r="N267" s="5"/>
    </row>
    <row r="268" spans="7:14" ht="15.75" customHeight="1">
      <c r="G268" s="5"/>
      <c r="H268" s="5"/>
      <c r="I268" s="5"/>
      <c r="J268" s="24"/>
      <c r="K268" s="5"/>
      <c r="L268" s="5"/>
      <c r="M268" s="5"/>
      <c r="N268" s="5"/>
    </row>
    <row r="269" spans="7:14" ht="15.75" customHeight="1">
      <c r="G269" s="5"/>
      <c r="H269" s="5"/>
      <c r="I269" s="5"/>
      <c r="J269" s="24"/>
      <c r="K269" s="5"/>
      <c r="L269" s="5"/>
      <c r="M269" s="5"/>
      <c r="N269" s="5"/>
    </row>
    <row r="270" spans="7:14" ht="15.75" customHeight="1">
      <c r="G270" s="5"/>
      <c r="H270" s="5"/>
      <c r="I270" s="5"/>
      <c r="J270" s="24"/>
      <c r="K270" s="5"/>
      <c r="L270" s="5"/>
      <c r="M270" s="5"/>
      <c r="N270" s="5"/>
    </row>
    <row r="271" spans="7:14" ht="15.75" customHeight="1">
      <c r="G271" s="5"/>
      <c r="H271" s="5"/>
      <c r="I271" s="5"/>
      <c r="J271" s="24"/>
      <c r="K271" s="5"/>
      <c r="L271" s="5"/>
      <c r="M271" s="5"/>
      <c r="N271" s="5"/>
    </row>
    <row r="272" spans="7:14" ht="15.75" customHeight="1">
      <c r="G272" s="5"/>
      <c r="H272" s="5"/>
      <c r="I272" s="5"/>
      <c r="J272" s="24"/>
      <c r="K272" s="5"/>
      <c r="L272" s="5"/>
      <c r="M272" s="5"/>
      <c r="N272" s="5"/>
    </row>
    <row r="273" spans="7:14" ht="15.75" customHeight="1">
      <c r="G273" s="5"/>
      <c r="H273" s="5"/>
      <c r="I273" s="5"/>
      <c r="J273" s="24"/>
      <c r="K273" s="5"/>
      <c r="L273" s="5"/>
      <c r="M273" s="5"/>
      <c r="N273" s="5"/>
    </row>
    <row r="274" spans="7:14" ht="15.75" customHeight="1">
      <c r="G274" s="5"/>
      <c r="H274" s="5"/>
      <c r="I274" s="5"/>
      <c r="J274" s="24"/>
      <c r="K274" s="5"/>
      <c r="L274" s="5"/>
      <c r="M274" s="5"/>
      <c r="N274" s="5"/>
    </row>
    <row r="275" spans="7:14" ht="15.75" customHeight="1">
      <c r="G275" s="5"/>
      <c r="H275" s="5"/>
      <c r="I275" s="5"/>
      <c r="J275" s="24"/>
      <c r="K275" s="5"/>
      <c r="L275" s="5"/>
      <c r="M275" s="5"/>
      <c r="N275" s="5"/>
    </row>
    <row r="276" spans="7:14" ht="15.75" customHeight="1">
      <c r="G276" s="5"/>
      <c r="H276" s="5"/>
      <c r="I276" s="5"/>
      <c r="J276" s="24"/>
      <c r="K276" s="5"/>
      <c r="L276" s="5"/>
      <c r="M276" s="5"/>
      <c r="N276" s="5"/>
    </row>
    <row r="277" spans="7:14" ht="15.75" customHeight="1">
      <c r="G277" s="5"/>
      <c r="H277" s="5"/>
      <c r="I277" s="5"/>
      <c r="J277" s="24"/>
      <c r="K277" s="5"/>
      <c r="L277" s="5"/>
      <c r="M277" s="5"/>
      <c r="N277" s="5"/>
    </row>
    <row r="278" spans="7:14" ht="15.75" customHeight="1">
      <c r="G278" s="5"/>
      <c r="H278" s="5"/>
      <c r="I278" s="5"/>
      <c r="J278" s="24"/>
      <c r="K278" s="5"/>
      <c r="L278" s="5"/>
      <c r="M278" s="5"/>
      <c r="N278" s="5"/>
    </row>
    <row r="279" spans="7:14" ht="15.75" customHeight="1">
      <c r="G279" s="5"/>
      <c r="H279" s="5"/>
      <c r="I279" s="5"/>
      <c r="J279" s="24"/>
      <c r="K279" s="5"/>
      <c r="L279" s="5"/>
      <c r="M279" s="5"/>
      <c r="N279" s="5"/>
    </row>
    <row r="280" spans="7:14" ht="15.75" customHeight="1">
      <c r="G280" s="5"/>
      <c r="H280" s="5"/>
      <c r="I280" s="5"/>
      <c r="J280" s="24"/>
      <c r="K280" s="5"/>
      <c r="L280" s="5"/>
      <c r="M280" s="5"/>
      <c r="N280" s="5"/>
    </row>
    <row r="281" spans="7:14" ht="15.75" customHeight="1">
      <c r="G281" s="5"/>
      <c r="H281" s="5"/>
      <c r="I281" s="5"/>
      <c r="J281" s="24"/>
      <c r="K281" s="5"/>
      <c r="L281" s="5"/>
      <c r="M281" s="5"/>
      <c r="N281" s="5"/>
    </row>
    <row r="282" spans="7:14" ht="15.75" customHeight="1">
      <c r="G282" s="5"/>
      <c r="H282" s="5"/>
      <c r="I282" s="5"/>
      <c r="J282" s="24"/>
      <c r="K282" s="5"/>
      <c r="L282" s="5"/>
      <c r="M282" s="5"/>
      <c r="N282" s="5"/>
    </row>
    <row r="283" spans="7:14" ht="15.75" customHeight="1">
      <c r="G283" s="5"/>
      <c r="H283" s="5"/>
      <c r="I283" s="5"/>
      <c r="J283" s="24"/>
      <c r="K283" s="5"/>
      <c r="L283" s="5"/>
      <c r="M283" s="5"/>
      <c r="N283" s="5"/>
    </row>
    <row r="284" spans="7:14" ht="15.75" customHeight="1">
      <c r="G284" s="5"/>
      <c r="H284" s="5"/>
      <c r="I284" s="5"/>
      <c r="J284" s="24"/>
      <c r="K284" s="5"/>
      <c r="L284" s="5"/>
      <c r="M284" s="5"/>
      <c r="N284" s="5"/>
    </row>
    <row r="285" spans="7:14" ht="15.75" customHeight="1">
      <c r="G285" s="5"/>
      <c r="H285" s="5"/>
      <c r="I285" s="5"/>
      <c r="J285" s="24"/>
      <c r="K285" s="5"/>
      <c r="L285" s="5"/>
      <c r="M285" s="5"/>
      <c r="N285" s="5"/>
    </row>
    <row r="286" spans="7:14" ht="15.75" customHeight="1">
      <c r="G286" s="5"/>
      <c r="H286" s="5"/>
      <c r="I286" s="5"/>
      <c r="J286" s="24"/>
      <c r="K286" s="5"/>
      <c r="L286" s="5"/>
      <c r="M286" s="5"/>
      <c r="N286" s="5"/>
    </row>
    <row r="287" spans="7:14" ht="15.75" customHeight="1">
      <c r="G287" s="5"/>
      <c r="H287" s="5"/>
      <c r="I287" s="5"/>
      <c r="J287" s="24"/>
      <c r="K287" s="5"/>
      <c r="L287" s="5"/>
      <c r="M287" s="5"/>
      <c r="N287" s="5"/>
    </row>
  </sheetData>
  <mergeCells count="1">
    <mergeCell ref="D4:E4"/>
  </mergeCells>
  <phoneticPr fontId="0" type="noConversion"/>
  <printOptions horizontalCentered="1"/>
  <pageMargins left="0" right="0" top="0.39370078740157483" bottom="0" header="0" footer="0"/>
  <pageSetup paperSize="9" scale="78" orientation="landscape" r:id="rId1"/>
  <headerFooter alignWithMargins="0">
    <oddHeader>&amp;R&amp;"Arial,Italic"&amp;8Page&amp;P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rgb="FFFFC000"/>
    <pageSetUpPr fitToPage="1"/>
  </sheetPr>
  <dimension ref="A1:X351"/>
  <sheetViews>
    <sheetView zoomScaleNormal="100" workbookViewId="0">
      <pane xSplit="9" ySplit="5" topLeftCell="J6" activePane="bottomRight" state="frozen"/>
      <selection activeCell="N3" sqref="N3:O3"/>
      <selection pane="topRight" activeCell="N3" sqref="N3:O3"/>
      <selection pane="bottomLeft" activeCell="N3" sqref="N3:O3"/>
      <selection pane="bottomRight" activeCell="L98" sqref="L98"/>
    </sheetView>
  </sheetViews>
  <sheetFormatPr defaultColWidth="9.77734375" defaultRowHeight="14.4"/>
  <cols>
    <col min="1" max="1" width="10.77734375" style="124" customWidth="1"/>
    <col min="2" max="2" width="23.77734375" style="1" customWidth="1"/>
    <col min="3" max="3" width="4.77734375" style="27" customWidth="1"/>
    <col min="4" max="4" width="10.21875" style="1" bestFit="1" customWidth="1"/>
    <col min="5" max="5" width="11.21875" style="57" bestFit="1" customWidth="1"/>
    <col min="6" max="6" width="11.77734375" style="1" hidden="1" customWidth="1"/>
    <col min="7" max="7" width="8.5546875" style="1" hidden="1" customWidth="1"/>
    <col min="8" max="8" width="10.77734375" style="1" customWidth="1"/>
    <col min="9" max="9" width="6" style="2" bestFit="1" customWidth="1"/>
    <col min="10" max="10" width="11.21875" style="1" bestFit="1" customWidth="1"/>
    <col min="11" max="11" width="12.21875" style="1" customWidth="1"/>
    <col min="12" max="12" width="11.44140625" style="1" customWidth="1"/>
    <col min="13" max="13" width="6.5546875" style="1" customWidth="1"/>
    <col min="14" max="14" width="8.21875" style="1" customWidth="1"/>
    <col min="15" max="15" width="11.5546875" style="1" bestFit="1" customWidth="1"/>
    <col min="16" max="16" width="8.77734375" style="1" customWidth="1"/>
    <col min="17" max="17" width="11.77734375" style="1" customWidth="1"/>
    <col min="18" max="18" width="10.21875" style="1" customWidth="1"/>
    <col min="19" max="19" width="6.21875" style="1" customWidth="1"/>
    <col min="20" max="20" width="7.5546875" style="1" customWidth="1"/>
    <col min="21" max="21" width="9.77734375" style="1" customWidth="1"/>
    <col min="22" max="22" width="8.77734375" style="1" customWidth="1"/>
    <col min="23" max="23" width="12.5546875" style="1" customWidth="1"/>
    <col min="24" max="24" width="10.44140625" style="1" bestFit="1" customWidth="1"/>
    <col min="25" max="16384" width="9.77734375" style="1"/>
  </cols>
  <sheetData>
    <row r="1" spans="1:23">
      <c r="A1" s="123" t="s">
        <v>122</v>
      </c>
    </row>
    <row r="2" spans="1:23">
      <c r="A2" s="123" t="s">
        <v>254</v>
      </c>
      <c r="H2" s="53"/>
    </row>
    <row r="3" spans="1:23" ht="15.75" customHeight="1">
      <c r="A3" s="123" t="s">
        <v>13</v>
      </c>
    </row>
    <row r="4" spans="1:23" ht="15" customHeight="1">
      <c r="B4" s="9"/>
      <c r="C4" s="25"/>
      <c r="E4" s="122" t="s">
        <v>1</v>
      </c>
      <c r="F4" s="122"/>
      <c r="G4" s="122"/>
      <c r="H4" s="61"/>
      <c r="I4" s="3"/>
      <c r="J4" s="2">
        <v>1</v>
      </c>
      <c r="K4" s="2">
        <v>2</v>
      </c>
      <c r="L4" s="2">
        <v>3</v>
      </c>
      <c r="M4" s="2">
        <v>4</v>
      </c>
      <c r="N4" s="2">
        <v>5</v>
      </c>
      <c r="O4" s="2">
        <v>6</v>
      </c>
      <c r="P4" s="2">
        <v>7</v>
      </c>
      <c r="Q4" s="2">
        <v>8</v>
      </c>
      <c r="R4" s="2">
        <v>9</v>
      </c>
      <c r="S4" s="2">
        <v>10</v>
      </c>
      <c r="T4" s="2">
        <v>11</v>
      </c>
      <c r="U4" s="2">
        <v>12</v>
      </c>
      <c r="V4" s="2">
        <v>13</v>
      </c>
      <c r="W4" s="2">
        <v>14</v>
      </c>
    </row>
    <row r="5" spans="1:23" s="35" customFormat="1" ht="15" customHeight="1">
      <c r="A5" s="125" t="s">
        <v>4</v>
      </c>
      <c r="B5" s="33" t="s">
        <v>5</v>
      </c>
      <c r="C5" s="34"/>
      <c r="D5" s="33" t="s">
        <v>6</v>
      </c>
      <c r="E5" s="58" t="s">
        <v>28</v>
      </c>
      <c r="F5" s="3" t="s">
        <v>127</v>
      </c>
      <c r="G5" s="33" t="s">
        <v>12</v>
      </c>
      <c r="H5" s="33" t="s">
        <v>7</v>
      </c>
      <c r="I5" s="101" t="s">
        <v>8</v>
      </c>
      <c r="J5" s="33" t="s">
        <v>11</v>
      </c>
      <c r="K5" s="33" t="s">
        <v>195</v>
      </c>
      <c r="L5" s="33" t="s">
        <v>56</v>
      </c>
      <c r="M5" s="33" t="s">
        <v>41</v>
      </c>
      <c r="N5" s="33" t="s">
        <v>10</v>
      </c>
      <c r="O5" s="33" t="s">
        <v>59</v>
      </c>
      <c r="P5" s="33" t="s">
        <v>38</v>
      </c>
      <c r="Q5" s="33" t="s">
        <v>42</v>
      </c>
      <c r="R5" s="33" t="s">
        <v>43</v>
      </c>
      <c r="S5" s="33" t="s">
        <v>44</v>
      </c>
      <c r="T5" s="33" t="s">
        <v>45</v>
      </c>
      <c r="U5" s="33" t="s">
        <v>2</v>
      </c>
      <c r="V5" s="33" t="s">
        <v>99</v>
      </c>
      <c r="W5" s="33" t="s">
        <v>98</v>
      </c>
    </row>
    <row r="6" spans="1:23" ht="15.75" customHeight="1"/>
    <row r="7" spans="1:23">
      <c r="A7" s="127">
        <v>44298</v>
      </c>
      <c r="B7" s="10" t="s">
        <v>226</v>
      </c>
      <c r="C7" s="18"/>
      <c r="D7" s="11" t="s">
        <v>164</v>
      </c>
      <c r="E7" s="59">
        <v>586.41999999999996</v>
      </c>
      <c r="F7" s="5"/>
      <c r="G7" s="5"/>
      <c r="H7" s="62">
        <v>97.74</v>
      </c>
      <c r="I7" s="16">
        <v>6</v>
      </c>
      <c r="J7" s="5">
        <f>IF(I7=$J$4,(E7+F7+G7-H7),0)</f>
        <v>0</v>
      </c>
      <c r="K7" s="5">
        <f>IF(I7=$K$4,(E7+F7+G7-H7),0)</f>
        <v>0</v>
      </c>
      <c r="L7" s="5">
        <f t="shared" ref="L7:L14" si="0">IF(I7=$L$4,(E7+F7+G7-H7),0)</f>
        <v>0</v>
      </c>
      <c r="M7" s="5">
        <f t="shared" ref="M7:M14" si="1">IF(I7=$M$4,(E7+F7+G7-H7),0)</f>
        <v>0</v>
      </c>
      <c r="N7" s="5">
        <f t="shared" ref="N7:N14" si="2">IF(I7=$N$4,(E7+F7+G7-H7),0)</f>
        <v>0</v>
      </c>
      <c r="O7" s="5">
        <f t="shared" ref="O7:O14" si="3">IF(I7=$O$4,(E7+F7+G7-H7),0)</f>
        <v>488.67999999999995</v>
      </c>
      <c r="P7" s="5">
        <f t="shared" ref="P7:P14" si="4">IF(I7=$P$4,(E7+F7+G7-H7),0)</f>
        <v>0</v>
      </c>
      <c r="Q7" s="5">
        <f t="shared" ref="Q7:Q15" si="5">IF(I7=$Q$4,(E7+F7+G7-H7),0)</f>
        <v>0</v>
      </c>
      <c r="R7" s="5">
        <f t="shared" ref="R7:R14" si="6">IF(I7=$R$4,(E7+F7+G7-H7),0)</f>
        <v>0</v>
      </c>
      <c r="S7" s="5">
        <f t="shared" ref="S7:S14" si="7">IF(I7=$S$4,(E7+F7+G7-H7),0)</f>
        <v>0</v>
      </c>
      <c r="T7" s="5">
        <f t="shared" ref="T7:T14" si="8">IF(I7=$T$4,(E7+F7+G7-H7),0)</f>
        <v>0</v>
      </c>
      <c r="U7" s="5">
        <f t="shared" ref="U7:U14" si="9">IF(I7=$U$4,(E7+F7+G7-H7),0)</f>
        <v>0</v>
      </c>
      <c r="V7" s="5">
        <f t="shared" ref="V7:V14" si="10">IF(I7=$V$4,(E7+F7+G7-H7),0)</f>
        <v>0</v>
      </c>
      <c r="W7" s="5">
        <f t="shared" ref="W7:W14" si="11">IF(I7=$W$4,(E7+F7+G7-H7),0)</f>
        <v>0</v>
      </c>
    </row>
    <row r="8" spans="1:23" ht="15.75" customHeight="1">
      <c r="A8" s="127">
        <v>44298</v>
      </c>
      <c r="B8" s="10" t="s">
        <v>165</v>
      </c>
      <c r="C8" s="18"/>
      <c r="D8" s="11" t="s">
        <v>164</v>
      </c>
      <c r="E8" s="59">
        <v>190</v>
      </c>
      <c r="F8" s="5"/>
      <c r="G8" s="5"/>
      <c r="H8" s="62"/>
      <c r="I8" s="16">
        <v>2</v>
      </c>
      <c r="J8" s="5">
        <f>IF(I8=$J$4,(E8+F8+G8-H8),0)</f>
        <v>0</v>
      </c>
      <c r="K8" s="5">
        <f>IF(I8=$K$4,(E8+F8+G8-H8),0)</f>
        <v>190</v>
      </c>
      <c r="L8" s="5">
        <f t="shared" si="0"/>
        <v>0</v>
      </c>
      <c r="M8" s="5">
        <f t="shared" si="1"/>
        <v>0</v>
      </c>
      <c r="N8" s="5">
        <f t="shared" si="2"/>
        <v>0</v>
      </c>
      <c r="O8" s="5">
        <f t="shared" si="3"/>
        <v>0</v>
      </c>
      <c r="P8" s="5">
        <f t="shared" si="4"/>
        <v>0</v>
      </c>
      <c r="Q8" s="5">
        <f t="shared" si="5"/>
        <v>0</v>
      </c>
      <c r="R8" s="5">
        <f t="shared" si="6"/>
        <v>0</v>
      </c>
      <c r="S8" s="5">
        <f t="shared" si="7"/>
        <v>0</v>
      </c>
      <c r="T8" s="5">
        <f t="shared" si="8"/>
        <v>0</v>
      </c>
      <c r="U8" s="5">
        <f t="shared" si="9"/>
        <v>0</v>
      </c>
      <c r="V8" s="5">
        <f t="shared" si="10"/>
        <v>0</v>
      </c>
      <c r="W8" s="5">
        <f t="shared" si="11"/>
        <v>0</v>
      </c>
    </row>
    <row r="9" spans="1:23" ht="15.75" customHeight="1">
      <c r="A9" s="127">
        <v>44298</v>
      </c>
      <c r="B9" s="1" t="s">
        <v>166</v>
      </c>
      <c r="C9" s="18"/>
      <c r="D9" s="11" t="s">
        <v>164</v>
      </c>
      <c r="E9" s="59">
        <v>14.39</v>
      </c>
      <c r="F9" s="5"/>
      <c r="G9" s="5"/>
      <c r="H9" s="62"/>
      <c r="I9" s="16">
        <v>3</v>
      </c>
      <c r="J9" s="5">
        <f>IF(I9=$J$4,(E9+F9+G9-H9),0)</f>
        <v>0</v>
      </c>
      <c r="K9" s="5">
        <f>IF(I9=$K$4,(E9+F9+G9-H9),0)</f>
        <v>0</v>
      </c>
      <c r="L9" s="5">
        <f t="shared" si="0"/>
        <v>14.39</v>
      </c>
      <c r="M9" s="5">
        <f t="shared" si="1"/>
        <v>0</v>
      </c>
      <c r="N9" s="5">
        <f t="shared" si="2"/>
        <v>0</v>
      </c>
      <c r="O9" s="5">
        <f t="shared" si="3"/>
        <v>0</v>
      </c>
      <c r="P9" s="5">
        <f t="shared" si="4"/>
        <v>0</v>
      </c>
      <c r="Q9" s="5">
        <f t="shared" si="5"/>
        <v>0</v>
      </c>
      <c r="R9" s="5">
        <f t="shared" si="6"/>
        <v>0</v>
      </c>
      <c r="S9" s="5">
        <f t="shared" si="7"/>
        <v>0</v>
      </c>
      <c r="T9" s="5">
        <f t="shared" si="8"/>
        <v>0</v>
      </c>
      <c r="U9" s="5">
        <f t="shared" si="9"/>
        <v>0</v>
      </c>
      <c r="V9" s="5">
        <f t="shared" si="10"/>
        <v>0</v>
      </c>
      <c r="W9" s="5">
        <f t="shared" si="11"/>
        <v>0</v>
      </c>
    </row>
    <row r="10" spans="1:23" ht="15.75" customHeight="1">
      <c r="A10" s="127">
        <v>44298</v>
      </c>
      <c r="B10" s="10" t="s">
        <v>167</v>
      </c>
      <c r="C10" s="143"/>
      <c r="D10" s="11" t="s">
        <v>164</v>
      </c>
      <c r="E10" s="59">
        <v>360.84</v>
      </c>
      <c r="F10" s="5"/>
      <c r="G10" s="5"/>
      <c r="H10" s="62">
        <v>60.14</v>
      </c>
      <c r="I10" s="16">
        <v>2</v>
      </c>
      <c r="J10" s="5">
        <f>IF(I10=$J$4,(E10+F10+G10-H10),0)</f>
        <v>0</v>
      </c>
      <c r="K10" s="5">
        <f>IF(I10=$K$4,(E10+F10+G10-H10),0)</f>
        <v>300.7</v>
      </c>
      <c r="L10" s="5">
        <f t="shared" si="0"/>
        <v>0</v>
      </c>
      <c r="M10" s="5">
        <f t="shared" si="1"/>
        <v>0</v>
      </c>
      <c r="N10" s="5">
        <f t="shared" si="2"/>
        <v>0</v>
      </c>
      <c r="O10" s="5">
        <f t="shared" si="3"/>
        <v>0</v>
      </c>
      <c r="P10" s="5">
        <f t="shared" si="4"/>
        <v>0</v>
      </c>
      <c r="Q10" s="5">
        <f t="shared" si="5"/>
        <v>0</v>
      </c>
      <c r="R10" s="5">
        <f t="shared" si="6"/>
        <v>0</v>
      </c>
      <c r="S10" s="5">
        <f t="shared" si="7"/>
        <v>0</v>
      </c>
      <c r="T10" s="5">
        <f t="shared" si="8"/>
        <v>0</v>
      </c>
      <c r="U10" s="5">
        <f t="shared" si="9"/>
        <v>0</v>
      </c>
      <c r="V10" s="5">
        <f t="shared" si="10"/>
        <v>0</v>
      </c>
      <c r="W10" s="5">
        <f t="shared" si="11"/>
        <v>0</v>
      </c>
    </row>
    <row r="11" spans="1:23" ht="15.75" customHeight="1">
      <c r="A11" s="127">
        <v>44298</v>
      </c>
      <c r="B11" s="10" t="s">
        <v>198</v>
      </c>
      <c r="C11" s="144"/>
      <c r="D11" s="11" t="s">
        <v>164</v>
      </c>
      <c r="E11" s="59">
        <v>60</v>
      </c>
      <c r="F11" s="5"/>
      <c r="G11" s="5"/>
      <c r="H11" s="62"/>
      <c r="I11" s="16">
        <v>2</v>
      </c>
      <c r="J11" s="5">
        <f t="shared" ref="J11:J80" si="12">IF(I11=$J$4,(E11+F11+G11-H11),0)</f>
        <v>0</v>
      </c>
      <c r="K11" s="5">
        <f>IF(I11=$K$4,(E11+F11+G11-H11),0)</f>
        <v>60</v>
      </c>
      <c r="L11" s="5">
        <f t="shared" si="0"/>
        <v>0</v>
      </c>
      <c r="M11" s="5">
        <f t="shared" si="1"/>
        <v>0</v>
      </c>
      <c r="N11" s="5">
        <f t="shared" si="2"/>
        <v>0</v>
      </c>
      <c r="O11" s="5">
        <f t="shared" si="3"/>
        <v>0</v>
      </c>
      <c r="P11" s="5">
        <f t="shared" si="4"/>
        <v>0</v>
      </c>
      <c r="Q11" s="5">
        <f t="shared" si="5"/>
        <v>0</v>
      </c>
      <c r="R11" s="5">
        <f t="shared" si="6"/>
        <v>0</v>
      </c>
      <c r="S11" s="5">
        <f t="shared" si="7"/>
        <v>0</v>
      </c>
      <c r="T11" s="5">
        <f t="shared" si="8"/>
        <v>0</v>
      </c>
      <c r="U11" s="5">
        <f t="shared" si="9"/>
        <v>0</v>
      </c>
      <c r="V11" s="5">
        <f t="shared" si="10"/>
        <v>0</v>
      </c>
      <c r="W11" s="5">
        <f t="shared" si="11"/>
        <v>0</v>
      </c>
    </row>
    <row r="12" spans="1:23" ht="15.75" customHeight="1">
      <c r="A12" s="127">
        <v>44298</v>
      </c>
      <c r="B12" s="10" t="s">
        <v>168</v>
      </c>
      <c r="C12" s="18"/>
      <c r="D12" s="11" t="s">
        <v>164</v>
      </c>
      <c r="E12" s="59">
        <v>500</v>
      </c>
      <c r="F12" s="5"/>
      <c r="G12" s="5"/>
      <c r="H12" s="62"/>
      <c r="I12" s="16">
        <v>9</v>
      </c>
      <c r="J12" s="5">
        <f t="shared" si="12"/>
        <v>0</v>
      </c>
      <c r="K12" s="5">
        <f t="shared" ref="K12:K15" si="13">IF(I12=$K$4,(E12+F12+G12-H12),0)</f>
        <v>0</v>
      </c>
      <c r="L12" s="5">
        <f t="shared" si="0"/>
        <v>0</v>
      </c>
      <c r="M12" s="5">
        <f t="shared" si="1"/>
        <v>0</v>
      </c>
      <c r="N12" s="5">
        <f t="shared" si="2"/>
        <v>0</v>
      </c>
      <c r="O12" s="5">
        <f t="shared" si="3"/>
        <v>0</v>
      </c>
      <c r="P12" s="5">
        <f t="shared" si="4"/>
        <v>0</v>
      </c>
      <c r="Q12" s="5">
        <f t="shared" si="5"/>
        <v>0</v>
      </c>
      <c r="R12" s="5">
        <f t="shared" si="6"/>
        <v>500</v>
      </c>
      <c r="S12" s="5">
        <f t="shared" si="7"/>
        <v>0</v>
      </c>
      <c r="T12" s="5">
        <f t="shared" si="8"/>
        <v>0</v>
      </c>
      <c r="U12" s="5">
        <f t="shared" si="9"/>
        <v>0</v>
      </c>
      <c r="V12" s="5">
        <f t="shared" si="10"/>
        <v>0</v>
      </c>
      <c r="W12" s="5">
        <f t="shared" si="11"/>
        <v>0</v>
      </c>
    </row>
    <row r="13" spans="1:23" ht="15.75" customHeight="1">
      <c r="A13" s="127">
        <v>44305</v>
      </c>
      <c r="B13" s="10" t="s">
        <v>169</v>
      </c>
      <c r="C13" s="18"/>
      <c r="D13" s="11" t="s">
        <v>164</v>
      </c>
      <c r="E13" s="59">
        <v>2000</v>
      </c>
      <c r="F13" s="5"/>
      <c r="G13" s="5"/>
      <c r="H13" s="62"/>
      <c r="I13" s="16">
        <v>9</v>
      </c>
      <c r="J13" s="5">
        <f t="shared" si="12"/>
        <v>0</v>
      </c>
      <c r="K13" s="5">
        <f t="shared" si="13"/>
        <v>0</v>
      </c>
      <c r="L13" s="5">
        <f t="shared" si="0"/>
        <v>0</v>
      </c>
      <c r="M13" s="5">
        <f t="shared" si="1"/>
        <v>0</v>
      </c>
      <c r="N13" s="5">
        <f t="shared" si="2"/>
        <v>0</v>
      </c>
      <c r="O13" s="5">
        <f t="shared" si="3"/>
        <v>0</v>
      </c>
      <c r="P13" s="5">
        <f t="shared" si="4"/>
        <v>0</v>
      </c>
      <c r="Q13" s="5">
        <f t="shared" si="5"/>
        <v>0</v>
      </c>
      <c r="R13" s="5">
        <f t="shared" si="6"/>
        <v>2000</v>
      </c>
      <c r="S13" s="5">
        <f t="shared" si="7"/>
        <v>0</v>
      </c>
      <c r="T13" s="5">
        <f t="shared" si="8"/>
        <v>0</v>
      </c>
      <c r="U13" s="5">
        <f t="shared" si="9"/>
        <v>0</v>
      </c>
      <c r="V13" s="5">
        <f t="shared" si="10"/>
        <v>0</v>
      </c>
      <c r="W13" s="5">
        <f t="shared" si="11"/>
        <v>0</v>
      </c>
    </row>
    <row r="14" spans="1:23" ht="15.75" customHeight="1">
      <c r="A14" s="127">
        <v>44328</v>
      </c>
      <c r="B14" s="10" t="s">
        <v>224</v>
      </c>
      <c r="C14" s="18"/>
      <c r="D14" s="11"/>
      <c r="E14" s="59">
        <v>120</v>
      </c>
      <c r="F14" s="5"/>
      <c r="G14" s="5"/>
      <c r="H14" s="62">
        <v>20</v>
      </c>
      <c r="I14" s="16">
        <v>2</v>
      </c>
      <c r="J14" s="5">
        <f t="shared" si="12"/>
        <v>0</v>
      </c>
      <c r="K14" s="5">
        <f t="shared" si="13"/>
        <v>100</v>
      </c>
      <c r="L14" s="5">
        <f t="shared" si="0"/>
        <v>0</v>
      </c>
      <c r="M14" s="5">
        <f t="shared" si="1"/>
        <v>0</v>
      </c>
      <c r="N14" s="5">
        <f t="shared" si="2"/>
        <v>0</v>
      </c>
      <c r="O14" s="5">
        <f t="shared" si="3"/>
        <v>0</v>
      </c>
      <c r="P14" s="5">
        <f t="shared" si="4"/>
        <v>0</v>
      </c>
      <c r="Q14" s="5">
        <f t="shared" si="5"/>
        <v>0</v>
      </c>
      <c r="R14" s="5">
        <f t="shared" si="6"/>
        <v>0</v>
      </c>
      <c r="S14" s="5">
        <f t="shared" si="7"/>
        <v>0</v>
      </c>
      <c r="T14" s="5">
        <f t="shared" si="8"/>
        <v>0</v>
      </c>
      <c r="U14" s="5">
        <f t="shared" si="9"/>
        <v>0</v>
      </c>
      <c r="V14" s="5">
        <f t="shared" si="10"/>
        <v>0</v>
      </c>
      <c r="W14" s="5">
        <f t="shared" si="11"/>
        <v>0</v>
      </c>
    </row>
    <row r="15" spans="1:23" ht="15.75" customHeight="1">
      <c r="A15" s="127">
        <v>44328</v>
      </c>
      <c r="B15" s="145" t="s">
        <v>173</v>
      </c>
      <c r="C15" s="18" t="s">
        <v>174</v>
      </c>
      <c r="D15" s="11"/>
      <c r="E15" s="57">
        <v>225.5</v>
      </c>
      <c r="F15" s="5"/>
      <c r="G15" s="5"/>
      <c r="H15" s="62"/>
      <c r="I15" s="16">
        <v>1</v>
      </c>
      <c r="J15" s="5">
        <f>IF(I15=$J$4,(E15+F15+G15-H15),0)</f>
        <v>225.5</v>
      </c>
      <c r="K15" s="5">
        <f t="shared" si="13"/>
        <v>0</v>
      </c>
      <c r="L15" s="5">
        <f>IF(I15=$L$4,(E15+F15+G15-H15),0)</f>
        <v>0</v>
      </c>
      <c r="M15" s="5">
        <f>IF(I15=$M$4,(E15+F15+G15-H15),0)</f>
        <v>0</v>
      </c>
      <c r="N15" s="5">
        <f>IF(I15=$N$4,(E16+F15+G15-H15),0)</f>
        <v>0</v>
      </c>
      <c r="O15" s="5">
        <f>IF(I15=$O$4,(E16+F15+G15-H15),0)</f>
        <v>0</v>
      </c>
      <c r="P15" s="5">
        <f>IF(I15=$P$4,(E15+F15+G15-H15),0)</f>
        <v>0</v>
      </c>
      <c r="Q15" s="5">
        <f t="shared" si="5"/>
        <v>0</v>
      </c>
      <c r="R15" s="5">
        <f>IF(I15=$R$4,(E16+F15+G15-H15),0)</f>
        <v>0</v>
      </c>
      <c r="S15" s="5">
        <f>IF(I15=$S$4,(E16+F15+G15-H15),0)</f>
        <v>0</v>
      </c>
      <c r="T15" s="5">
        <f>IF(I15=$T$4,(E16+F15+G15-H15),0)</f>
        <v>0</v>
      </c>
      <c r="U15" s="5">
        <f>IF(I15=$U$4,(E16+F15+G15-H15),0)</f>
        <v>0</v>
      </c>
      <c r="V15" s="5">
        <f>IF(I15=$V$4,(E16+F15+G15-H15),0)</f>
        <v>0</v>
      </c>
      <c r="W15" s="5">
        <f>IF(I15=$W$4,(E16+F15+G15-H15),0)</f>
        <v>0</v>
      </c>
    </row>
    <row r="16" spans="1:23" ht="15.75" customHeight="1">
      <c r="A16" s="127">
        <v>44328</v>
      </c>
      <c r="B16" s="10" t="s">
        <v>166</v>
      </c>
      <c r="C16" s="18" t="s">
        <v>61</v>
      </c>
      <c r="D16" s="11"/>
      <c r="E16" s="59">
        <v>14.39</v>
      </c>
      <c r="F16" s="5"/>
      <c r="G16" s="5"/>
      <c r="H16" s="62"/>
      <c r="I16" s="16">
        <v>3</v>
      </c>
      <c r="J16" s="5">
        <f t="shared" ref="J16:J65" si="14">IF(I16=$J$4,(E16+F16+G16-H16),0)</f>
        <v>0</v>
      </c>
      <c r="K16" s="5">
        <f t="shared" ref="K16:K65" si="15">IF(I16=$K$4,(E16+F16+G16-H16),0)</f>
        <v>0</v>
      </c>
      <c r="L16" s="5">
        <f t="shared" ref="L16:L65" si="16">IF(I16=$L$4,(E16+F16+G16-H16),0)</f>
        <v>14.39</v>
      </c>
      <c r="M16" s="5">
        <f t="shared" ref="M16:M65" si="17">IF(I16=$M$4,(E16+F16+G16-H16),0)</f>
        <v>0</v>
      </c>
      <c r="N16" s="5">
        <f t="shared" ref="N16:N65" si="18">IF(I16=$N$4,(E17+F16+G16-H16),0)</f>
        <v>0</v>
      </c>
      <c r="O16" s="5">
        <f t="shared" ref="O16:O65" si="19">IF(I16=$O$4,(E17+F16+G16-H16),0)</f>
        <v>0</v>
      </c>
      <c r="P16" s="5">
        <f t="shared" ref="P16:P65" si="20">IF(I16=$P$4,(E16+F16+G16-H16),0)</f>
        <v>0</v>
      </c>
      <c r="Q16" s="5">
        <f t="shared" ref="Q16:Q65" si="21">IF(I16=$Q$4,(E16+F16+G16-H16),0)</f>
        <v>0</v>
      </c>
      <c r="R16" s="5">
        <f t="shared" ref="R16:R57" si="22">IF(I16=$R$4,(E17+F16+G16-H16),0)</f>
        <v>0</v>
      </c>
      <c r="S16" s="5">
        <f t="shared" ref="S16:S65" si="23">IF(I16=$S$4,(E17+F16+G16-H16),0)</f>
        <v>0</v>
      </c>
      <c r="T16" s="5">
        <f t="shared" ref="T16:T65" si="24">IF(I16=$T$4,(E17+F16+G16-H16),0)</f>
        <v>0</v>
      </c>
      <c r="U16" s="5">
        <f t="shared" ref="U16:U65" si="25">IF(I16=$U$4,(E17+F16+G16-H16),0)</f>
        <v>0</v>
      </c>
      <c r="V16" s="5">
        <f t="shared" ref="V16:V65" si="26">IF(I16=$V$4,(E17+F16+G16-H16),0)</f>
        <v>0</v>
      </c>
      <c r="W16" s="5">
        <f t="shared" ref="W16:W64" si="27">IF(I16=$W$4,(E17+F16+G16-H16),0)</f>
        <v>0</v>
      </c>
    </row>
    <row r="17" spans="1:23" ht="15.75" customHeight="1">
      <c r="A17" s="127">
        <v>44328</v>
      </c>
      <c r="B17" s="10" t="s">
        <v>170</v>
      </c>
      <c r="C17" s="18" t="s">
        <v>184</v>
      </c>
      <c r="D17" s="11"/>
      <c r="E17" s="59">
        <v>60</v>
      </c>
      <c r="F17" s="5"/>
      <c r="G17" s="5"/>
      <c r="H17" s="62"/>
      <c r="I17" s="16">
        <v>2</v>
      </c>
      <c r="J17" s="5">
        <f t="shared" si="14"/>
        <v>0</v>
      </c>
      <c r="K17" s="5">
        <f t="shared" si="15"/>
        <v>60</v>
      </c>
      <c r="L17" s="5">
        <f t="shared" si="16"/>
        <v>0</v>
      </c>
      <c r="M17" s="5">
        <f t="shared" si="17"/>
        <v>0</v>
      </c>
      <c r="N17" s="5">
        <f t="shared" si="18"/>
        <v>0</v>
      </c>
      <c r="O17" s="5">
        <f t="shared" si="19"/>
        <v>0</v>
      </c>
      <c r="P17" s="5">
        <f t="shared" si="20"/>
        <v>0</v>
      </c>
      <c r="Q17" s="5">
        <f t="shared" si="21"/>
        <v>0</v>
      </c>
      <c r="R17" s="5">
        <f>IF(I17=$R$4,(E17+F17+G17-H17),0)</f>
        <v>0</v>
      </c>
      <c r="S17" s="5">
        <f t="shared" si="23"/>
        <v>0</v>
      </c>
      <c r="T17" s="5">
        <f t="shared" si="24"/>
        <v>0</v>
      </c>
      <c r="U17" s="5">
        <f t="shared" si="25"/>
        <v>0</v>
      </c>
      <c r="V17" s="5">
        <f t="shared" si="26"/>
        <v>0</v>
      </c>
      <c r="W17" s="5">
        <f t="shared" si="27"/>
        <v>0</v>
      </c>
    </row>
    <row r="18" spans="1:23" ht="15.75" customHeight="1">
      <c r="A18" s="127">
        <v>44328</v>
      </c>
      <c r="B18" s="10" t="s">
        <v>165</v>
      </c>
      <c r="C18" s="18" t="s">
        <v>174</v>
      </c>
      <c r="D18" s="11"/>
      <c r="E18" s="59">
        <v>190</v>
      </c>
      <c r="F18" s="5"/>
      <c r="G18" s="5"/>
      <c r="H18" s="62"/>
      <c r="I18" s="16">
        <v>2</v>
      </c>
      <c r="J18" s="5">
        <f t="shared" si="14"/>
        <v>0</v>
      </c>
      <c r="K18" s="5">
        <f t="shared" si="15"/>
        <v>190</v>
      </c>
      <c r="L18" s="5">
        <f t="shared" si="16"/>
        <v>0</v>
      </c>
      <c r="M18" s="5">
        <f t="shared" si="17"/>
        <v>0</v>
      </c>
      <c r="N18" s="5">
        <f t="shared" si="18"/>
        <v>0</v>
      </c>
      <c r="O18" s="5">
        <f>IF(I18=$O$4,(E18+F18+G18-H18),0)</f>
        <v>0</v>
      </c>
      <c r="P18" s="5">
        <f t="shared" si="20"/>
        <v>0</v>
      </c>
      <c r="Q18" s="5">
        <f t="shared" si="21"/>
        <v>0</v>
      </c>
      <c r="R18" s="5">
        <f t="shared" si="22"/>
        <v>0</v>
      </c>
      <c r="S18" s="5">
        <f t="shared" si="23"/>
        <v>0</v>
      </c>
      <c r="T18" s="5">
        <f t="shared" si="24"/>
        <v>0</v>
      </c>
      <c r="U18" s="5">
        <f t="shared" si="25"/>
        <v>0</v>
      </c>
      <c r="V18" s="5">
        <f t="shared" si="26"/>
        <v>0</v>
      </c>
      <c r="W18" s="5">
        <f t="shared" si="27"/>
        <v>0</v>
      </c>
    </row>
    <row r="19" spans="1:23" ht="15.75" customHeight="1">
      <c r="A19" s="127">
        <v>44328</v>
      </c>
      <c r="B19" s="10" t="s">
        <v>175</v>
      </c>
      <c r="C19" s="18" t="s">
        <v>176</v>
      </c>
      <c r="D19" s="11"/>
      <c r="E19" s="59">
        <v>252</v>
      </c>
      <c r="F19" s="5"/>
      <c r="G19" s="5"/>
      <c r="H19" s="62">
        <v>42</v>
      </c>
      <c r="I19" s="16">
        <v>2</v>
      </c>
      <c r="J19" s="5">
        <f t="shared" si="14"/>
        <v>0</v>
      </c>
      <c r="K19" s="5">
        <f t="shared" si="15"/>
        <v>210</v>
      </c>
      <c r="L19" s="5">
        <f t="shared" si="16"/>
        <v>0</v>
      </c>
      <c r="M19" s="5">
        <f t="shared" si="17"/>
        <v>0</v>
      </c>
      <c r="N19" s="5">
        <f t="shared" si="18"/>
        <v>0</v>
      </c>
      <c r="O19" s="5">
        <f t="shared" si="19"/>
        <v>0</v>
      </c>
      <c r="P19" s="5">
        <f t="shared" si="20"/>
        <v>0</v>
      </c>
      <c r="Q19" s="5">
        <f t="shared" si="21"/>
        <v>0</v>
      </c>
      <c r="R19" s="5">
        <f t="shared" si="22"/>
        <v>0</v>
      </c>
      <c r="S19" s="5">
        <f t="shared" si="23"/>
        <v>0</v>
      </c>
      <c r="T19" s="5">
        <f t="shared" si="24"/>
        <v>0</v>
      </c>
      <c r="U19" s="5">
        <f t="shared" si="25"/>
        <v>0</v>
      </c>
      <c r="V19" s="5">
        <f t="shared" si="26"/>
        <v>0</v>
      </c>
      <c r="W19" s="5">
        <f t="shared" si="27"/>
        <v>0</v>
      </c>
    </row>
    <row r="20" spans="1:23" ht="15.75" customHeight="1">
      <c r="A20" s="127">
        <v>44328</v>
      </c>
      <c r="B20" s="10" t="s">
        <v>178</v>
      </c>
      <c r="C20" s="18" t="s">
        <v>179</v>
      </c>
      <c r="D20" s="11"/>
      <c r="E20" s="59">
        <v>30</v>
      </c>
      <c r="F20" s="5"/>
      <c r="G20" s="5"/>
      <c r="H20" s="62"/>
      <c r="I20" s="16">
        <v>7</v>
      </c>
      <c r="J20" s="5">
        <f t="shared" si="14"/>
        <v>0</v>
      </c>
      <c r="K20" s="5">
        <f t="shared" si="15"/>
        <v>0</v>
      </c>
      <c r="L20" s="5">
        <f t="shared" si="16"/>
        <v>0</v>
      </c>
      <c r="M20" s="5">
        <f t="shared" si="17"/>
        <v>0</v>
      </c>
      <c r="N20" s="5">
        <f t="shared" si="18"/>
        <v>0</v>
      </c>
      <c r="O20" s="5">
        <f>IF(I20=$O$4,(E20+F20+G20-H20),0)</f>
        <v>0</v>
      </c>
      <c r="P20" s="5">
        <f t="shared" si="20"/>
        <v>30</v>
      </c>
      <c r="Q20" s="5">
        <f t="shared" si="21"/>
        <v>0</v>
      </c>
      <c r="R20" s="5">
        <f t="shared" si="22"/>
        <v>0</v>
      </c>
      <c r="S20" s="5">
        <f t="shared" si="23"/>
        <v>0</v>
      </c>
      <c r="T20" s="5">
        <f t="shared" si="24"/>
        <v>0</v>
      </c>
      <c r="U20" s="5">
        <f t="shared" si="25"/>
        <v>0</v>
      </c>
      <c r="V20" s="5">
        <f t="shared" si="26"/>
        <v>0</v>
      </c>
      <c r="W20" s="5">
        <f t="shared" si="27"/>
        <v>0</v>
      </c>
    </row>
    <row r="21" spans="1:23" ht="15.75" customHeight="1">
      <c r="A21" s="127">
        <v>44335</v>
      </c>
      <c r="B21" s="10" t="s">
        <v>180</v>
      </c>
      <c r="C21" s="18" t="s">
        <v>181</v>
      </c>
      <c r="D21" s="11"/>
      <c r="E21" s="59">
        <v>50</v>
      </c>
      <c r="F21" s="5"/>
      <c r="G21" s="5"/>
      <c r="H21" s="62"/>
      <c r="I21" s="16">
        <v>2</v>
      </c>
      <c r="J21" s="5">
        <f t="shared" si="14"/>
        <v>0</v>
      </c>
      <c r="K21" s="5">
        <f t="shared" si="15"/>
        <v>50</v>
      </c>
      <c r="L21" s="5">
        <f t="shared" si="16"/>
        <v>0</v>
      </c>
      <c r="M21" s="5">
        <f t="shared" si="17"/>
        <v>0</v>
      </c>
      <c r="N21" s="5">
        <f t="shared" si="18"/>
        <v>0</v>
      </c>
      <c r="O21" s="5">
        <f t="shared" si="19"/>
        <v>0</v>
      </c>
      <c r="P21" s="5">
        <f t="shared" si="20"/>
        <v>0</v>
      </c>
      <c r="Q21" s="5">
        <f t="shared" si="21"/>
        <v>0</v>
      </c>
      <c r="R21" s="5">
        <f t="shared" si="22"/>
        <v>0</v>
      </c>
      <c r="S21" s="5">
        <f t="shared" si="23"/>
        <v>0</v>
      </c>
      <c r="T21" s="5">
        <f t="shared" si="24"/>
        <v>0</v>
      </c>
      <c r="U21" s="5">
        <f t="shared" si="25"/>
        <v>0</v>
      </c>
      <c r="V21" s="5">
        <f t="shared" si="26"/>
        <v>0</v>
      </c>
      <c r="W21" s="5">
        <f t="shared" si="27"/>
        <v>0</v>
      </c>
    </row>
    <row r="22" spans="1:23" ht="15.75" customHeight="1">
      <c r="A22" s="127">
        <v>44355</v>
      </c>
      <c r="B22" s="10" t="s">
        <v>173</v>
      </c>
      <c r="C22" s="18" t="s">
        <v>61</v>
      </c>
      <c r="D22" s="11"/>
      <c r="E22" s="59">
        <v>225.5</v>
      </c>
      <c r="F22" s="5"/>
      <c r="G22" s="5"/>
      <c r="H22" s="62"/>
      <c r="I22" s="16">
        <v>1</v>
      </c>
      <c r="J22" s="5">
        <f t="shared" si="14"/>
        <v>225.5</v>
      </c>
      <c r="K22" s="5">
        <f t="shared" si="15"/>
        <v>0</v>
      </c>
      <c r="L22" s="5">
        <f t="shared" si="16"/>
        <v>0</v>
      </c>
      <c r="M22" s="5">
        <f t="shared" si="17"/>
        <v>0</v>
      </c>
      <c r="N22" s="5">
        <f t="shared" si="18"/>
        <v>0</v>
      </c>
      <c r="O22" s="5">
        <f t="shared" si="19"/>
        <v>0</v>
      </c>
      <c r="P22" s="5">
        <f t="shared" si="20"/>
        <v>0</v>
      </c>
      <c r="Q22" s="5">
        <f t="shared" si="21"/>
        <v>0</v>
      </c>
      <c r="R22" s="5">
        <f t="shared" si="22"/>
        <v>0</v>
      </c>
      <c r="S22" s="5">
        <f t="shared" si="23"/>
        <v>0</v>
      </c>
      <c r="T22" s="5">
        <f t="shared" si="24"/>
        <v>0</v>
      </c>
      <c r="U22" s="5">
        <f t="shared" si="25"/>
        <v>0</v>
      </c>
      <c r="V22" s="5">
        <f t="shared" si="26"/>
        <v>0</v>
      </c>
      <c r="W22" s="5">
        <f t="shared" si="27"/>
        <v>0</v>
      </c>
    </row>
    <row r="23" spans="1:23" ht="15.75" customHeight="1">
      <c r="A23" s="127">
        <v>44355</v>
      </c>
      <c r="B23" s="10" t="s">
        <v>170</v>
      </c>
      <c r="C23" s="18" t="s">
        <v>183</v>
      </c>
      <c r="D23" s="11"/>
      <c r="E23" s="59">
        <v>36</v>
      </c>
      <c r="F23" s="5"/>
      <c r="G23" s="5"/>
      <c r="H23" s="62"/>
      <c r="I23" s="16">
        <v>2</v>
      </c>
      <c r="J23" s="5">
        <f t="shared" si="14"/>
        <v>0</v>
      </c>
      <c r="K23" s="5">
        <f t="shared" si="15"/>
        <v>36</v>
      </c>
      <c r="L23" s="5">
        <f t="shared" si="16"/>
        <v>0</v>
      </c>
      <c r="M23" s="5">
        <f t="shared" si="17"/>
        <v>0</v>
      </c>
      <c r="N23" s="5">
        <f t="shared" si="18"/>
        <v>0</v>
      </c>
      <c r="O23" s="5">
        <f t="shared" si="19"/>
        <v>0</v>
      </c>
      <c r="P23" s="5">
        <f t="shared" si="20"/>
        <v>0</v>
      </c>
      <c r="Q23" s="5">
        <f t="shared" si="21"/>
        <v>0</v>
      </c>
      <c r="R23" s="5">
        <f t="shared" si="22"/>
        <v>0</v>
      </c>
      <c r="S23" s="5">
        <f t="shared" si="23"/>
        <v>0</v>
      </c>
      <c r="T23" s="5">
        <f t="shared" si="24"/>
        <v>0</v>
      </c>
      <c r="U23" s="5">
        <f t="shared" si="25"/>
        <v>0</v>
      </c>
      <c r="V23" s="5">
        <f t="shared" si="26"/>
        <v>0</v>
      </c>
      <c r="W23" s="5">
        <f t="shared" si="27"/>
        <v>0</v>
      </c>
    </row>
    <row r="24" spans="1:23" ht="15.75" customHeight="1">
      <c r="A24" s="127">
        <v>44355</v>
      </c>
      <c r="B24" s="10" t="s">
        <v>165</v>
      </c>
      <c r="C24" s="18" t="s">
        <v>174</v>
      </c>
      <c r="D24" s="11"/>
      <c r="E24" s="59">
        <v>190</v>
      </c>
      <c r="F24" s="5"/>
      <c r="G24" s="5"/>
      <c r="H24" s="62"/>
      <c r="I24" s="16">
        <v>2</v>
      </c>
      <c r="J24" s="5">
        <f t="shared" si="14"/>
        <v>0</v>
      </c>
      <c r="K24" s="5">
        <f t="shared" si="15"/>
        <v>190</v>
      </c>
      <c r="L24" s="5">
        <f t="shared" si="16"/>
        <v>0</v>
      </c>
      <c r="M24" s="5">
        <f t="shared" si="17"/>
        <v>0</v>
      </c>
      <c r="N24" s="5">
        <f t="shared" si="18"/>
        <v>0</v>
      </c>
      <c r="O24" s="5">
        <f t="shared" si="19"/>
        <v>0</v>
      </c>
      <c r="P24" s="5">
        <f t="shared" si="20"/>
        <v>0</v>
      </c>
      <c r="Q24" s="5">
        <f t="shared" si="21"/>
        <v>0</v>
      </c>
      <c r="R24" s="5">
        <f t="shared" si="22"/>
        <v>0</v>
      </c>
      <c r="S24" s="5">
        <f t="shared" si="23"/>
        <v>0</v>
      </c>
      <c r="T24" s="5">
        <f t="shared" si="24"/>
        <v>0</v>
      </c>
      <c r="U24" s="5">
        <f t="shared" si="25"/>
        <v>0</v>
      </c>
      <c r="V24" s="5">
        <f t="shared" si="26"/>
        <v>0</v>
      </c>
      <c r="W24" s="5">
        <f t="shared" si="27"/>
        <v>0</v>
      </c>
    </row>
    <row r="25" spans="1:23" ht="15.75" customHeight="1">
      <c r="A25" s="127">
        <v>44355</v>
      </c>
      <c r="B25" s="10" t="s">
        <v>169</v>
      </c>
      <c r="C25" s="18" t="s">
        <v>61</v>
      </c>
      <c r="D25" s="11"/>
      <c r="E25" s="59">
        <v>36</v>
      </c>
      <c r="F25" s="5"/>
      <c r="G25" s="5"/>
      <c r="H25" s="62"/>
      <c r="I25" s="16">
        <v>8</v>
      </c>
      <c r="J25" s="5">
        <f t="shared" si="14"/>
        <v>0</v>
      </c>
      <c r="K25" s="5">
        <f t="shared" si="15"/>
        <v>0</v>
      </c>
      <c r="L25" s="5">
        <f t="shared" si="16"/>
        <v>0</v>
      </c>
      <c r="M25" s="5">
        <f t="shared" si="17"/>
        <v>0</v>
      </c>
      <c r="N25" s="5">
        <f t="shared" si="18"/>
        <v>0</v>
      </c>
      <c r="O25" s="5">
        <f>IF(I25=$O$4,(E25+F25+G25-H25),0)</f>
        <v>0</v>
      </c>
      <c r="P25" s="5">
        <f t="shared" si="20"/>
        <v>0</v>
      </c>
      <c r="Q25" s="5">
        <f t="shared" si="21"/>
        <v>36</v>
      </c>
      <c r="R25" s="5">
        <f t="shared" si="22"/>
        <v>0</v>
      </c>
      <c r="S25" s="5">
        <f t="shared" si="23"/>
        <v>0</v>
      </c>
      <c r="T25" s="5">
        <f t="shared" si="24"/>
        <v>0</v>
      </c>
      <c r="U25" s="5">
        <f t="shared" si="25"/>
        <v>0</v>
      </c>
      <c r="V25" s="5">
        <f t="shared" si="26"/>
        <v>0</v>
      </c>
      <c r="W25" s="5">
        <f t="shared" si="27"/>
        <v>0</v>
      </c>
    </row>
    <row r="26" spans="1:23" ht="15.75" customHeight="1">
      <c r="A26" s="127">
        <v>44355</v>
      </c>
      <c r="B26" s="12" t="s">
        <v>172</v>
      </c>
      <c r="C26" s="18" t="s">
        <v>185</v>
      </c>
      <c r="D26" s="11"/>
      <c r="E26" s="59">
        <v>198</v>
      </c>
      <c r="F26" s="5"/>
      <c r="G26" s="5"/>
      <c r="H26" s="62">
        <v>33</v>
      </c>
      <c r="I26" s="16">
        <v>2</v>
      </c>
      <c r="J26" s="5">
        <f t="shared" si="14"/>
        <v>0</v>
      </c>
      <c r="K26" s="5">
        <f t="shared" si="15"/>
        <v>165</v>
      </c>
      <c r="L26" s="5">
        <f t="shared" si="16"/>
        <v>0</v>
      </c>
      <c r="M26" s="5">
        <f t="shared" si="17"/>
        <v>0</v>
      </c>
      <c r="N26" s="5">
        <f t="shared" si="18"/>
        <v>0</v>
      </c>
      <c r="O26" s="5">
        <f t="shared" si="19"/>
        <v>0</v>
      </c>
      <c r="P26" s="5">
        <f t="shared" si="20"/>
        <v>0</v>
      </c>
      <c r="Q26" s="5">
        <f t="shared" si="21"/>
        <v>0</v>
      </c>
      <c r="R26" s="5">
        <f t="shared" si="22"/>
        <v>0</v>
      </c>
      <c r="S26" s="5">
        <f t="shared" si="23"/>
        <v>0</v>
      </c>
      <c r="T26" s="5">
        <f t="shared" si="24"/>
        <v>0</v>
      </c>
      <c r="U26" s="5">
        <f t="shared" si="25"/>
        <v>0</v>
      </c>
      <c r="V26" s="5">
        <f t="shared" si="26"/>
        <v>0</v>
      </c>
      <c r="W26" s="5">
        <f t="shared" si="27"/>
        <v>0</v>
      </c>
    </row>
    <row r="27" spans="1:23" ht="15.75" customHeight="1">
      <c r="A27" s="127">
        <v>44390</v>
      </c>
      <c r="B27" s="12" t="s">
        <v>173</v>
      </c>
      <c r="C27" s="18" t="s">
        <v>62</v>
      </c>
      <c r="D27" s="11"/>
      <c r="E27" s="59">
        <f>230.6+3.57-1.4</f>
        <v>232.76999999999998</v>
      </c>
      <c r="F27" s="5"/>
      <c r="G27" s="5"/>
      <c r="H27" s="62"/>
      <c r="I27" s="16">
        <v>1</v>
      </c>
      <c r="J27" s="5">
        <f t="shared" si="14"/>
        <v>232.76999999999998</v>
      </c>
      <c r="K27" s="5">
        <f t="shared" si="15"/>
        <v>0</v>
      </c>
      <c r="L27" s="5">
        <f t="shared" si="16"/>
        <v>0</v>
      </c>
      <c r="M27" s="5">
        <f t="shared" si="17"/>
        <v>0</v>
      </c>
      <c r="N27" s="5">
        <f>IF(I27=$N$4,(E29+F27+G27-H27),0)</f>
        <v>0</v>
      </c>
      <c r="O27" s="5">
        <f>IF(I27=$O$4,(E29+F27+G27-H27),0)</f>
        <v>0</v>
      </c>
      <c r="P27" s="5">
        <f t="shared" si="20"/>
        <v>0</v>
      </c>
      <c r="Q27" s="5">
        <f t="shared" si="21"/>
        <v>0</v>
      </c>
      <c r="R27" s="5">
        <f>IF(I27=$R$4,(E29+F27+G27-H27),0)</f>
        <v>0</v>
      </c>
      <c r="S27" s="5">
        <f>IF(I27=$S$4,(E29+F27+G27-H27),0)</f>
        <v>0</v>
      </c>
      <c r="T27" s="5">
        <f>IF(I27=$T$4,(E29+F27+G27-H27),0)</f>
        <v>0</v>
      </c>
      <c r="U27" s="5">
        <f>IF(I27=$U$4,(E29+F27+G27-H27),0)</f>
        <v>0</v>
      </c>
      <c r="V27" s="5">
        <f>IF(I27=$V$4,(E29+F27+G27-H27),0)</f>
        <v>0</v>
      </c>
      <c r="W27" s="5">
        <f>IF(I27=$W$4,(E27+F27+G27-H27),0)</f>
        <v>0</v>
      </c>
    </row>
    <row r="28" spans="1:23" ht="15.75" customHeight="1">
      <c r="A28" s="127">
        <v>44390</v>
      </c>
      <c r="B28" s="12" t="s">
        <v>194</v>
      </c>
      <c r="C28" s="18" t="s">
        <v>62</v>
      </c>
      <c r="D28" s="11"/>
      <c r="E28" s="59">
        <v>1.4</v>
      </c>
      <c r="F28" s="5"/>
      <c r="G28" s="5"/>
      <c r="H28" s="62"/>
      <c r="I28" s="16">
        <v>1</v>
      </c>
      <c r="J28" s="5">
        <f t="shared" si="14"/>
        <v>1.4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customHeight="1">
      <c r="A29" s="127">
        <v>44390</v>
      </c>
      <c r="B29" s="10" t="s">
        <v>188</v>
      </c>
      <c r="C29" s="18" t="s">
        <v>186</v>
      </c>
      <c r="D29" s="11"/>
      <c r="E29" s="59">
        <v>9.7799999999999994</v>
      </c>
      <c r="F29" s="5"/>
      <c r="G29" s="5"/>
      <c r="H29" s="62"/>
      <c r="I29" s="16">
        <v>3</v>
      </c>
      <c r="J29" s="5">
        <f t="shared" si="14"/>
        <v>0</v>
      </c>
      <c r="K29" s="5">
        <f t="shared" si="15"/>
        <v>0</v>
      </c>
      <c r="L29" s="5">
        <f t="shared" si="16"/>
        <v>9.7799999999999994</v>
      </c>
      <c r="M29" s="5">
        <f t="shared" si="17"/>
        <v>0</v>
      </c>
      <c r="N29" s="5">
        <f t="shared" si="18"/>
        <v>0</v>
      </c>
      <c r="O29" s="5">
        <f t="shared" si="19"/>
        <v>0</v>
      </c>
      <c r="P29" s="5">
        <f t="shared" si="20"/>
        <v>0</v>
      </c>
      <c r="Q29" s="5">
        <f t="shared" si="21"/>
        <v>0</v>
      </c>
      <c r="R29" s="5">
        <f t="shared" si="22"/>
        <v>0</v>
      </c>
      <c r="S29" s="5">
        <f t="shared" si="23"/>
        <v>0</v>
      </c>
      <c r="T29" s="5">
        <f t="shared" si="24"/>
        <v>0</v>
      </c>
      <c r="U29" s="5">
        <f t="shared" si="25"/>
        <v>0</v>
      </c>
      <c r="V29" s="5">
        <f t="shared" si="26"/>
        <v>0</v>
      </c>
      <c r="W29" s="5">
        <f t="shared" si="27"/>
        <v>0</v>
      </c>
    </row>
    <row r="30" spans="1:23" ht="15.75" customHeight="1">
      <c r="A30" s="127">
        <v>44390</v>
      </c>
      <c r="B30" s="10" t="s">
        <v>170</v>
      </c>
      <c r="C30" s="18" t="s">
        <v>187</v>
      </c>
      <c r="D30" s="11"/>
      <c r="E30" s="59">
        <v>48</v>
      </c>
      <c r="F30" s="5"/>
      <c r="G30" s="5"/>
      <c r="H30" s="62"/>
      <c r="I30" s="16">
        <v>2</v>
      </c>
      <c r="J30" s="5">
        <f t="shared" si="14"/>
        <v>0</v>
      </c>
      <c r="K30" s="5">
        <f t="shared" si="15"/>
        <v>48</v>
      </c>
      <c r="L30" s="5">
        <f t="shared" si="16"/>
        <v>0</v>
      </c>
      <c r="M30" s="5">
        <f t="shared" si="17"/>
        <v>0</v>
      </c>
      <c r="N30" s="5">
        <f t="shared" si="18"/>
        <v>0</v>
      </c>
      <c r="O30" s="5">
        <f t="shared" si="19"/>
        <v>0</v>
      </c>
      <c r="P30" s="5">
        <f t="shared" si="20"/>
        <v>0</v>
      </c>
      <c r="Q30" s="5">
        <f t="shared" si="21"/>
        <v>0</v>
      </c>
      <c r="R30" s="5">
        <f t="shared" si="22"/>
        <v>0</v>
      </c>
      <c r="S30" s="5">
        <f t="shared" si="23"/>
        <v>0</v>
      </c>
      <c r="T30" s="5">
        <f t="shared" si="24"/>
        <v>0</v>
      </c>
      <c r="U30" s="5">
        <f t="shared" si="25"/>
        <v>0</v>
      </c>
      <c r="V30" s="5">
        <f t="shared" si="26"/>
        <v>0</v>
      </c>
      <c r="W30" s="5">
        <f t="shared" si="27"/>
        <v>0</v>
      </c>
    </row>
    <row r="31" spans="1:23" ht="15.75" customHeight="1">
      <c r="A31" s="127">
        <v>44390</v>
      </c>
      <c r="B31" s="10" t="s">
        <v>165</v>
      </c>
      <c r="C31" s="18" t="s">
        <v>62</v>
      </c>
      <c r="D31" s="11"/>
      <c r="E31" s="59">
        <v>190</v>
      </c>
      <c r="F31" s="5"/>
      <c r="G31" s="5"/>
      <c r="H31" s="62"/>
      <c r="I31" s="16">
        <v>2</v>
      </c>
      <c r="J31" s="5">
        <f t="shared" si="14"/>
        <v>0</v>
      </c>
      <c r="K31" s="5">
        <f t="shared" si="15"/>
        <v>190</v>
      </c>
      <c r="L31" s="5">
        <f t="shared" si="16"/>
        <v>0</v>
      </c>
      <c r="M31" s="5">
        <f t="shared" si="17"/>
        <v>0</v>
      </c>
      <c r="N31" s="5">
        <f t="shared" si="18"/>
        <v>0</v>
      </c>
      <c r="O31" s="5">
        <f t="shared" si="19"/>
        <v>0</v>
      </c>
      <c r="P31" s="5">
        <f t="shared" si="20"/>
        <v>0</v>
      </c>
      <c r="Q31" s="5">
        <f t="shared" si="21"/>
        <v>0</v>
      </c>
      <c r="R31" s="5">
        <f>IF(I31=$R$4,(E31+F31+G31-H31),0)</f>
        <v>0</v>
      </c>
      <c r="S31" s="5">
        <f t="shared" si="23"/>
        <v>0</v>
      </c>
      <c r="T31" s="5">
        <f t="shared" si="24"/>
        <v>0</v>
      </c>
      <c r="U31" s="5">
        <f t="shared" si="25"/>
        <v>0</v>
      </c>
      <c r="V31" s="5">
        <f t="shared" si="26"/>
        <v>0</v>
      </c>
      <c r="W31" s="5">
        <f t="shared" si="27"/>
        <v>0</v>
      </c>
    </row>
    <row r="32" spans="1:23" ht="15.75" customHeight="1">
      <c r="A32" s="127">
        <v>44390</v>
      </c>
      <c r="B32" s="10" t="s">
        <v>169</v>
      </c>
      <c r="C32" s="28" t="s">
        <v>62</v>
      </c>
      <c r="D32" s="11"/>
      <c r="E32" s="59">
        <v>18</v>
      </c>
      <c r="F32" s="5"/>
      <c r="G32" s="5"/>
      <c r="H32" s="62"/>
      <c r="I32" s="16">
        <v>8</v>
      </c>
      <c r="J32" s="5">
        <f t="shared" si="14"/>
        <v>0</v>
      </c>
      <c r="K32" s="5">
        <f t="shared" si="15"/>
        <v>0</v>
      </c>
      <c r="L32" s="5">
        <f t="shared" si="16"/>
        <v>0</v>
      </c>
      <c r="M32" s="5">
        <f t="shared" si="17"/>
        <v>0</v>
      </c>
      <c r="N32" s="5">
        <f>IF(I32=$N$4,(E34+F32+G32-H32),0)</f>
        <v>0</v>
      </c>
      <c r="O32" s="5">
        <f>IF(I32=$O$4,(E34+F32+G32-H32),0)</f>
        <v>0</v>
      </c>
      <c r="P32" s="5">
        <f t="shared" si="20"/>
        <v>0</v>
      </c>
      <c r="Q32" s="5">
        <f t="shared" si="21"/>
        <v>18</v>
      </c>
      <c r="R32" s="5">
        <f>IF(I32=$R$4,(E32+F32+G32-H32),0)</f>
        <v>0</v>
      </c>
      <c r="S32" s="5">
        <f>IF(I32=$S$4,(E34+F32+G32-H32),0)</f>
        <v>0</v>
      </c>
      <c r="T32" s="5">
        <f>IF(I32=$T$4,(E34+F32+G32-H32),0)</f>
        <v>0</v>
      </c>
      <c r="U32" s="5">
        <f>IF(I32=$U$4,(E34+F32+G32-H32),0)</f>
        <v>0</v>
      </c>
      <c r="V32" s="5">
        <f>IF(I32=$V$4,(E34+F32+G32-H32),0)</f>
        <v>0</v>
      </c>
      <c r="W32" s="5">
        <f>IF(I32=$W$4,(E34+F32+G32-H32),0)</f>
        <v>0</v>
      </c>
    </row>
    <row r="33" spans="1:23" ht="15.75" customHeight="1">
      <c r="A33" s="127">
        <v>44390</v>
      </c>
      <c r="B33" s="138" t="s">
        <v>242</v>
      </c>
      <c r="C33" s="147" t="s">
        <v>193</v>
      </c>
      <c r="D33" s="148"/>
      <c r="E33" s="121">
        <v>2500</v>
      </c>
      <c r="F33" s="5"/>
      <c r="G33" s="5"/>
      <c r="H33" s="62"/>
      <c r="I33" s="16">
        <v>9</v>
      </c>
      <c r="J33" s="5">
        <f t="shared" ref="J33" si="28">IF(I33=$J$4,(E33+F33+G33-H33),0)</f>
        <v>0</v>
      </c>
      <c r="K33" s="5">
        <f t="shared" ref="K33" si="29">IF(I33=$K$4,(E33+F33+G33-H33),0)</f>
        <v>0</v>
      </c>
      <c r="L33" s="5">
        <f t="shared" ref="L33" si="30">IF(I33=$L$4,(E33+F33+G33-H33),0)</f>
        <v>0</v>
      </c>
      <c r="M33" s="5">
        <f t="shared" ref="M33" si="31">IF(I33=$M$4,(E33+F33+G33-H33),0)</f>
        <v>0</v>
      </c>
      <c r="N33" s="5">
        <f>IF(I33=$N$4,(E35+F33+G33-H33),0)</f>
        <v>0</v>
      </c>
      <c r="O33" s="5">
        <f>IF(I33=$O$4,(E35+F33+G33-H33),0)</f>
        <v>0</v>
      </c>
      <c r="P33" s="5">
        <f t="shared" ref="P33" si="32">IF(I33=$P$4,(E33+F33+G33-H33),0)</f>
        <v>0</v>
      </c>
      <c r="Q33" s="5">
        <f t="shared" ref="Q33" si="33">IF(I33=$Q$4,(E33+F33+G33-H33),0)</f>
        <v>0</v>
      </c>
      <c r="R33" s="5">
        <f t="shared" ref="R33" si="34">IF(I33=$R$4,(E33+F33+G33-H33),0)</f>
        <v>2500</v>
      </c>
      <c r="S33" s="5">
        <f>IF(I33=$S$4,(E35+F33+G33-H33),0)</f>
        <v>0</v>
      </c>
      <c r="T33" s="5">
        <f>IF(I33=$T$4,(E35+F33+G33-H33),0)</f>
        <v>0</v>
      </c>
      <c r="U33" s="5">
        <f>IF(I33=$U$4,(E35+F33+G33-H33),0)</f>
        <v>0</v>
      </c>
      <c r="V33" s="5">
        <f>IF(I33=$V$4,(E33+F33+G33-H33),0)</f>
        <v>0</v>
      </c>
      <c r="W33" s="5"/>
    </row>
    <row r="34" spans="1:23" ht="15.75" customHeight="1">
      <c r="A34" s="127">
        <v>44418</v>
      </c>
      <c r="B34" s="10" t="s">
        <v>173</v>
      </c>
      <c r="C34" s="28" t="s">
        <v>63</v>
      </c>
      <c r="D34" s="11"/>
      <c r="E34" s="59">
        <v>229.6</v>
      </c>
      <c r="F34" s="5"/>
      <c r="G34" s="5"/>
      <c r="H34" s="62"/>
      <c r="I34" s="16">
        <v>1</v>
      </c>
      <c r="J34" s="5">
        <f t="shared" ref="J34:J41" si="35">IF(I34=$J$4,(E34+F34+G34-H34),0)</f>
        <v>229.6</v>
      </c>
      <c r="K34" s="5">
        <f t="shared" ref="K34:K41" si="36">IF(I34=$K$4,(E34+F34+G34-H34),0)</f>
        <v>0</v>
      </c>
      <c r="L34" s="5">
        <f t="shared" ref="L34:L41" si="37">IF(I34=$L$4,(E34+F34+G34-H34),0)</f>
        <v>0</v>
      </c>
      <c r="M34" s="5">
        <f t="shared" ref="M34:M41" si="38">IF(I34=$M$4,(E34+F34+G34-H34),0)</f>
        <v>0</v>
      </c>
      <c r="N34" s="5">
        <f t="shared" ref="N34:N41" si="39">IF(I34=$N$4,(E35+F34+G34-H34),0)</f>
        <v>0</v>
      </c>
      <c r="O34" s="5">
        <f t="shared" ref="O34:O41" si="40">IF(I34=$O$4,(E35+F34+G34-H34),0)</f>
        <v>0</v>
      </c>
      <c r="P34" s="5">
        <f t="shared" ref="P34:P41" si="41">IF(I34=$P$4,(E34+F34+G34-H34),0)</f>
        <v>0</v>
      </c>
      <c r="Q34" s="5">
        <f t="shared" ref="Q34:Q41" si="42">IF(I34=$Q$4,(E34+F34+G34-H34),0)</f>
        <v>0</v>
      </c>
      <c r="R34" s="5">
        <f t="shared" ref="R34:R41" si="43">IF(I34=$R$4,(E35+F34+G34-H34),0)</f>
        <v>0</v>
      </c>
      <c r="S34" s="5">
        <f t="shared" ref="S34:S41" si="44">IF(I34=$S$4,(E35+F34+G34-H34),0)</f>
        <v>0</v>
      </c>
      <c r="T34" s="5">
        <f t="shared" ref="T34:T41" si="45">IF(I34=$T$4,(E35+F34+G34-H34),0)</f>
        <v>0</v>
      </c>
      <c r="U34" s="5">
        <f t="shared" ref="U34:U41" si="46">IF(I34=$U$4,(E35+F34+G34-H34),0)</f>
        <v>0</v>
      </c>
      <c r="V34" s="5">
        <f t="shared" ref="V34:V41" si="47">IF(I34=$V$4,(E35+F34+G34-H34),0)</f>
        <v>0</v>
      </c>
      <c r="W34" s="5">
        <f t="shared" ref="W34:W41" si="48">IF(I34=$W$4,(E35+F34+G34-H34),0)</f>
        <v>0</v>
      </c>
    </row>
    <row r="35" spans="1:23" ht="15.75" customHeight="1">
      <c r="A35" s="127">
        <v>44418</v>
      </c>
      <c r="B35" s="10" t="s">
        <v>194</v>
      </c>
      <c r="C35" s="18" t="s">
        <v>63</v>
      </c>
      <c r="D35" s="11"/>
      <c r="E35" s="59">
        <v>1</v>
      </c>
      <c r="F35" s="5"/>
      <c r="G35" s="5"/>
      <c r="H35" s="62"/>
      <c r="I35" s="16">
        <v>1</v>
      </c>
      <c r="J35" s="5">
        <f t="shared" si="35"/>
        <v>1</v>
      </c>
      <c r="K35" s="5">
        <f t="shared" si="36"/>
        <v>0</v>
      </c>
      <c r="L35" s="5">
        <f t="shared" si="37"/>
        <v>0</v>
      </c>
      <c r="M35" s="5">
        <f t="shared" si="38"/>
        <v>0</v>
      </c>
      <c r="N35" s="5">
        <f t="shared" si="39"/>
        <v>0</v>
      </c>
      <c r="O35" s="5">
        <f t="shared" si="40"/>
        <v>0</v>
      </c>
      <c r="P35" s="5">
        <f t="shared" si="41"/>
        <v>0</v>
      </c>
      <c r="Q35" s="5">
        <f t="shared" si="42"/>
        <v>0</v>
      </c>
      <c r="R35" s="5">
        <f t="shared" si="43"/>
        <v>0</v>
      </c>
      <c r="S35" s="5">
        <f t="shared" si="44"/>
        <v>0</v>
      </c>
      <c r="T35" s="5">
        <f t="shared" si="45"/>
        <v>0</v>
      </c>
      <c r="U35" s="5">
        <f t="shared" si="46"/>
        <v>0</v>
      </c>
      <c r="V35" s="5">
        <f t="shared" si="47"/>
        <v>0</v>
      </c>
      <c r="W35" s="5">
        <f t="shared" si="48"/>
        <v>0</v>
      </c>
    </row>
    <row r="36" spans="1:23" ht="15.75" customHeight="1">
      <c r="A36" s="127">
        <v>44418</v>
      </c>
      <c r="B36" s="12" t="s">
        <v>165</v>
      </c>
      <c r="C36" s="146" t="s">
        <v>63</v>
      </c>
      <c r="D36" s="11"/>
      <c r="E36" s="59">
        <v>285</v>
      </c>
      <c r="F36" s="5"/>
      <c r="G36" s="5"/>
      <c r="H36" s="62"/>
      <c r="I36" s="16">
        <v>2</v>
      </c>
      <c r="J36" s="5">
        <f t="shared" si="35"/>
        <v>0</v>
      </c>
      <c r="K36" s="5">
        <f t="shared" si="36"/>
        <v>285</v>
      </c>
      <c r="L36" s="5">
        <f t="shared" si="37"/>
        <v>0</v>
      </c>
      <c r="M36" s="5">
        <f t="shared" si="38"/>
        <v>0</v>
      </c>
      <c r="N36" s="5">
        <f t="shared" si="39"/>
        <v>0</v>
      </c>
      <c r="O36" s="5">
        <f t="shared" si="40"/>
        <v>0</v>
      </c>
      <c r="P36" s="5">
        <f t="shared" si="41"/>
        <v>0</v>
      </c>
      <c r="Q36" s="5">
        <f t="shared" si="42"/>
        <v>0</v>
      </c>
      <c r="R36" s="5">
        <f t="shared" si="43"/>
        <v>0</v>
      </c>
      <c r="S36" s="5">
        <f t="shared" si="44"/>
        <v>0</v>
      </c>
      <c r="T36" s="5">
        <f t="shared" si="45"/>
        <v>0</v>
      </c>
      <c r="U36" s="5">
        <f t="shared" si="46"/>
        <v>0</v>
      </c>
      <c r="V36" s="5">
        <f t="shared" si="47"/>
        <v>0</v>
      </c>
      <c r="W36" s="5">
        <f t="shared" si="48"/>
        <v>0</v>
      </c>
    </row>
    <row r="37" spans="1:23" ht="15.75" customHeight="1">
      <c r="A37" s="127">
        <v>44418</v>
      </c>
      <c r="B37" s="12" t="s">
        <v>169</v>
      </c>
      <c r="C37" s="146" t="s">
        <v>63</v>
      </c>
      <c r="D37" s="11"/>
      <c r="E37" s="59">
        <v>18</v>
      </c>
      <c r="F37" s="5"/>
      <c r="G37" s="5"/>
      <c r="H37" s="62"/>
      <c r="I37" s="16">
        <v>8</v>
      </c>
      <c r="J37" s="5">
        <f t="shared" si="35"/>
        <v>0</v>
      </c>
      <c r="K37" s="5">
        <f t="shared" si="36"/>
        <v>0</v>
      </c>
      <c r="L37" s="5">
        <f t="shared" si="37"/>
        <v>0</v>
      </c>
      <c r="M37" s="5">
        <f t="shared" si="38"/>
        <v>0</v>
      </c>
      <c r="N37" s="5">
        <f t="shared" si="39"/>
        <v>0</v>
      </c>
      <c r="O37" s="5">
        <f t="shared" si="40"/>
        <v>0</v>
      </c>
      <c r="P37" s="5">
        <f t="shared" si="41"/>
        <v>0</v>
      </c>
      <c r="Q37" s="5">
        <f t="shared" si="42"/>
        <v>18</v>
      </c>
      <c r="R37" s="5">
        <f t="shared" si="43"/>
        <v>0</v>
      </c>
      <c r="S37" s="5">
        <f t="shared" si="44"/>
        <v>0</v>
      </c>
      <c r="T37" s="5">
        <f t="shared" si="45"/>
        <v>0</v>
      </c>
      <c r="U37" s="5">
        <f t="shared" si="46"/>
        <v>0</v>
      </c>
      <c r="V37" s="5">
        <f t="shared" si="47"/>
        <v>0</v>
      </c>
      <c r="W37" s="5">
        <f t="shared" si="48"/>
        <v>0</v>
      </c>
    </row>
    <row r="38" spans="1:23" ht="15.75" customHeight="1">
      <c r="A38" s="126">
        <v>44418</v>
      </c>
      <c r="B38" s="109" t="s">
        <v>200</v>
      </c>
      <c r="C38" s="117" t="s">
        <v>196</v>
      </c>
      <c r="D38" s="118"/>
      <c r="E38" s="116">
        <v>48</v>
      </c>
      <c r="F38" s="111"/>
      <c r="G38" s="111"/>
      <c r="H38" s="119"/>
      <c r="I38" s="16">
        <v>2</v>
      </c>
      <c r="J38" s="5">
        <f t="shared" si="35"/>
        <v>0</v>
      </c>
      <c r="K38" s="5">
        <f t="shared" si="36"/>
        <v>48</v>
      </c>
      <c r="L38" s="5">
        <f t="shared" si="37"/>
        <v>0</v>
      </c>
      <c r="M38" s="5">
        <f t="shared" si="38"/>
        <v>0</v>
      </c>
      <c r="N38" s="5">
        <f t="shared" si="39"/>
        <v>0</v>
      </c>
      <c r="O38" s="5">
        <f t="shared" si="40"/>
        <v>0</v>
      </c>
      <c r="P38" s="5">
        <f t="shared" si="41"/>
        <v>0</v>
      </c>
      <c r="Q38" s="5">
        <f t="shared" si="42"/>
        <v>0</v>
      </c>
      <c r="R38" s="5">
        <f t="shared" si="43"/>
        <v>0</v>
      </c>
      <c r="S38" s="5">
        <f t="shared" si="44"/>
        <v>0</v>
      </c>
      <c r="T38" s="5">
        <f t="shared" si="45"/>
        <v>0</v>
      </c>
      <c r="U38" s="5">
        <f t="shared" si="46"/>
        <v>0</v>
      </c>
      <c r="V38" s="5">
        <f t="shared" si="47"/>
        <v>0</v>
      </c>
      <c r="W38" s="5">
        <f t="shared" si="48"/>
        <v>0</v>
      </c>
    </row>
    <row r="39" spans="1:23" ht="15.75" customHeight="1">
      <c r="A39" s="127">
        <v>44421</v>
      </c>
      <c r="B39" s="4" t="s">
        <v>201</v>
      </c>
      <c r="C39" s="28"/>
      <c r="D39" s="11"/>
      <c r="E39" s="59">
        <v>737.76</v>
      </c>
      <c r="F39" s="5"/>
      <c r="G39" s="5"/>
      <c r="H39" s="62"/>
      <c r="I39" s="16">
        <v>9</v>
      </c>
      <c r="J39" s="5">
        <f t="shared" si="35"/>
        <v>0</v>
      </c>
      <c r="K39" s="5">
        <f t="shared" si="36"/>
        <v>0</v>
      </c>
      <c r="L39" s="5">
        <f t="shared" si="37"/>
        <v>0</v>
      </c>
      <c r="M39" s="5">
        <f t="shared" si="38"/>
        <v>0</v>
      </c>
      <c r="N39" s="5">
        <f>IF(I39=$N$4,(E41+F39+G39-H39),0)</f>
        <v>0</v>
      </c>
      <c r="O39" s="5">
        <f>IF(I39=$O$4,(E41+F39+G39-H39),0)</f>
        <v>0</v>
      </c>
      <c r="P39" s="5">
        <f t="shared" si="41"/>
        <v>0</v>
      </c>
      <c r="Q39" s="5">
        <f t="shared" si="42"/>
        <v>0</v>
      </c>
      <c r="R39" s="5">
        <f>IF(I39=$R$4,(E39+F39+G39-H39),0)</f>
        <v>737.76</v>
      </c>
      <c r="S39" s="5">
        <f>IF(I39=$S$4,(E41+F39+G39-H39),0)</f>
        <v>0</v>
      </c>
      <c r="T39" s="5">
        <f>IF(I39=$T$4,(E41+F39+G39-H39),0)</f>
        <v>0</v>
      </c>
      <c r="U39" s="5">
        <f>IF(I39=$U$4,(E41+F39+G39-H39),0)</f>
        <v>0</v>
      </c>
      <c r="V39" s="5">
        <f>IF(I39=$V$4,(E39+F39+G39-H39),0)</f>
        <v>0</v>
      </c>
      <c r="W39" s="5">
        <f>IF(I39=$W$4,(E41+F39+G39-H39),0)</f>
        <v>0</v>
      </c>
    </row>
    <row r="40" spans="1:23" ht="15.75" customHeight="1">
      <c r="A40" s="127">
        <v>44459</v>
      </c>
      <c r="B40" s="4" t="s">
        <v>165</v>
      </c>
      <c r="C40" s="28"/>
      <c r="D40" s="11"/>
      <c r="E40" s="59">
        <v>190</v>
      </c>
      <c r="F40" s="5"/>
      <c r="G40" s="5"/>
      <c r="H40" s="62"/>
      <c r="I40" s="16">
        <v>2</v>
      </c>
      <c r="J40" s="5">
        <f t="shared" si="35"/>
        <v>0</v>
      </c>
      <c r="K40" s="5">
        <f t="shared" si="36"/>
        <v>190</v>
      </c>
      <c r="L40" s="5">
        <f t="shared" si="37"/>
        <v>0</v>
      </c>
      <c r="M40" s="5">
        <f t="shared" si="38"/>
        <v>0</v>
      </c>
      <c r="N40" s="5"/>
      <c r="O40" s="5"/>
      <c r="P40" s="5">
        <f t="shared" si="41"/>
        <v>0</v>
      </c>
      <c r="Q40" s="5">
        <f t="shared" si="42"/>
        <v>0</v>
      </c>
      <c r="R40" s="5"/>
      <c r="S40" s="5"/>
      <c r="T40" s="5"/>
      <c r="U40" s="5"/>
      <c r="V40" s="5"/>
      <c r="W40" s="5"/>
    </row>
    <row r="41" spans="1:23" ht="15.75" customHeight="1">
      <c r="A41" s="127">
        <v>44459</v>
      </c>
      <c r="B41" s="10" t="s">
        <v>169</v>
      </c>
      <c r="C41" s="28"/>
      <c r="D41" s="11"/>
      <c r="E41" s="59">
        <v>18</v>
      </c>
      <c r="F41" s="5"/>
      <c r="G41" s="5"/>
      <c r="H41" s="62"/>
      <c r="I41" s="16">
        <v>8</v>
      </c>
      <c r="J41" s="5">
        <f t="shared" si="35"/>
        <v>0</v>
      </c>
      <c r="K41" s="5">
        <f t="shared" si="36"/>
        <v>0</v>
      </c>
      <c r="L41" s="5">
        <f t="shared" si="37"/>
        <v>0</v>
      </c>
      <c r="M41" s="5">
        <f t="shared" si="38"/>
        <v>0</v>
      </c>
      <c r="N41" s="5">
        <f t="shared" si="39"/>
        <v>0</v>
      </c>
      <c r="O41" s="5">
        <f t="shared" si="40"/>
        <v>0</v>
      </c>
      <c r="P41" s="5">
        <f t="shared" si="41"/>
        <v>0</v>
      </c>
      <c r="Q41" s="5">
        <f t="shared" si="42"/>
        <v>18</v>
      </c>
      <c r="R41" s="5">
        <f t="shared" si="43"/>
        <v>0</v>
      </c>
      <c r="S41" s="5">
        <f t="shared" si="44"/>
        <v>0</v>
      </c>
      <c r="T41" s="5">
        <f t="shared" si="45"/>
        <v>0</v>
      </c>
      <c r="U41" s="5">
        <f t="shared" si="46"/>
        <v>0</v>
      </c>
      <c r="V41" s="5">
        <f t="shared" si="47"/>
        <v>0</v>
      </c>
      <c r="W41" s="5">
        <f t="shared" si="48"/>
        <v>0</v>
      </c>
    </row>
    <row r="42" spans="1:23" ht="15.75" customHeight="1">
      <c r="A42" s="127">
        <v>44459</v>
      </c>
      <c r="B42" s="10" t="s">
        <v>202</v>
      </c>
      <c r="C42" s="18"/>
      <c r="D42" s="11"/>
      <c r="E42" s="59">
        <v>120</v>
      </c>
      <c r="F42" s="5"/>
      <c r="G42" s="5"/>
      <c r="H42" s="62"/>
      <c r="I42" s="16">
        <v>2</v>
      </c>
      <c r="J42" s="5">
        <f t="shared" si="14"/>
        <v>0</v>
      </c>
      <c r="K42" s="5">
        <f t="shared" si="15"/>
        <v>120</v>
      </c>
      <c r="L42" s="5">
        <f t="shared" si="16"/>
        <v>0</v>
      </c>
      <c r="M42" s="5">
        <f t="shared" si="17"/>
        <v>0</v>
      </c>
      <c r="N42" s="5">
        <f t="shared" si="18"/>
        <v>0</v>
      </c>
      <c r="O42" s="5">
        <f t="shared" si="19"/>
        <v>0</v>
      </c>
      <c r="P42" s="5">
        <f t="shared" si="20"/>
        <v>0</v>
      </c>
      <c r="Q42" s="5">
        <f t="shared" si="21"/>
        <v>0</v>
      </c>
      <c r="R42" s="5">
        <f t="shared" si="22"/>
        <v>0</v>
      </c>
      <c r="S42" s="5">
        <f t="shared" si="23"/>
        <v>0</v>
      </c>
      <c r="T42" s="5">
        <f t="shared" si="24"/>
        <v>0</v>
      </c>
      <c r="U42" s="5">
        <f t="shared" si="25"/>
        <v>0</v>
      </c>
      <c r="V42" s="5">
        <f t="shared" si="26"/>
        <v>0</v>
      </c>
      <c r="W42" s="5">
        <f t="shared" si="27"/>
        <v>0</v>
      </c>
    </row>
    <row r="43" spans="1:23">
      <c r="A43" s="127">
        <v>44462</v>
      </c>
      <c r="B43" s="10" t="s">
        <v>198</v>
      </c>
      <c r="C43" s="28"/>
      <c r="D43" s="11"/>
      <c r="E43" s="59">
        <v>48</v>
      </c>
      <c r="F43" s="5"/>
      <c r="G43" s="5"/>
      <c r="H43" s="62"/>
      <c r="I43" s="16">
        <v>2</v>
      </c>
      <c r="J43" s="5">
        <f t="shared" si="14"/>
        <v>0</v>
      </c>
      <c r="K43" s="5">
        <f t="shared" si="15"/>
        <v>48</v>
      </c>
      <c r="L43" s="5">
        <f t="shared" si="16"/>
        <v>0</v>
      </c>
      <c r="M43" s="5">
        <f t="shared" si="17"/>
        <v>0</v>
      </c>
      <c r="N43" s="5">
        <f t="shared" si="18"/>
        <v>0</v>
      </c>
      <c r="O43" s="5">
        <f t="shared" si="19"/>
        <v>0</v>
      </c>
      <c r="P43" s="5">
        <f t="shared" si="20"/>
        <v>0</v>
      </c>
      <c r="Q43" s="5">
        <f t="shared" si="21"/>
        <v>0</v>
      </c>
      <c r="R43" s="5">
        <f t="shared" si="22"/>
        <v>0</v>
      </c>
      <c r="S43" s="5">
        <f t="shared" si="23"/>
        <v>0</v>
      </c>
      <c r="T43" s="5">
        <f t="shared" si="24"/>
        <v>0</v>
      </c>
      <c r="U43" s="5">
        <f t="shared" si="25"/>
        <v>0</v>
      </c>
      <c r="V43" s="5">
        <f t="shared" si="26"/>
        <v>0</v>
      </c>
      <c r="W43" s="5">
        <f t="shared" si="27"/>
        <v>0</v>
      </c>
    </row>
    <row r="44" spans="1:23">
      <c r="A44" s="127">
        <v>44483</v>
      </c>
      <c r="B44" s="10" t="s">
        <v>203</v>
      </c>
      <c r="C44" s="28"/>
      <c r="D44" s="11"/>
      <c r="E44" s="59">
        <v>144</v>
      </c>
      <c r="F44" s="5"/>
      <c r="G44" s="5"/>
      <c r="H44" s="136">
        <v>24</v>
      </c>
      <c r="I44" s="137">
        <v>6</v>
      </c>
      <c r="J44" s="5">
        <f t="shared" si="14"/>
        <v>0</v>
      </c>
      <c r="K44" s="5">
        <f t="shared" si="15"/>
        <v>0</v>
      </c>
      <c r="L44" s="5">
        <f t="shared" si="16"/>
        <v>0</v>
      </c>
      <c r="M44" s="5">
        <f t="shared" si="17"/>
        <v>0</v>
      </c>
      <c r="N44" s="5">
        <f t="shared" si="18"/>
        <v>0</v>
      </c>
      <c r="O44" s="5">
        <f>IF(I44=$O$4,(E44+F44+G44-H44),0)</f>
        <v>120</v>
      </c>
      <c r="P44" s="5">
        <f t="shared" si="20"/>
        <v>0</v>
      </c>
      <c r="Q44" s="5">
        <f t="shared" si="21"/>
        <v>0</v>
      </c>
      <c r="R44" s="5">
        <f t="shared" si="22"/>
        <v>0</v>
      </c>
      <c r="S44" s="5">
        <f t="shared" si="23"/>
        <v>0</v>
      </c>
      <c r="T44" s="5">
        <f t="shared" si="24"/>
        <v>0</v>
      </c>
      <c r="U44" s="5">
        <f t="shared" si="25"/>
        <v>0</v>
      </c>
      <c r="V44" s="5">
        <f t="shared" si="26"/>
        <v>0</v>
      </c>
      <c r="W44" s="5">
        <f t="shared" si="27"/>
        <v>0</v>
      </c>
    </row>
    <row r="45" spans="1:23" ht="15.75" customHeight="1">
      <c r="A45" s="127">
        <v>44483</v>
      </c>
      <c r="B45" s="10" t="s">
        <v>203</v>
      </c>
      <c r="C45" s="97"/>
      <c r="D45" s="11"/>
      <c r="E45" s="59">
        <v>84</v>
      </c>
      <c r="F45" s="5"/>
      <c r="G45" s="5"/>
      <c r="H45" s="136">
        <v>14</v>
      </c>
      <c r="I45" s="137">
        <v>6</v>
      </c>
      <c r="J45" s="5">
        <f t="shared" si="14"/>
        <v>0</v>
      </c>
      <c r="K45" s="5">
        <f t="shared" si="15"/>
        <v>0</v>
      </c>
      <c r="L45" s="5">
        <f t="shared" si="16"/>
        <v>0</v>
      </c>
      <c r="M45" s="5">
        <f t="shared" si="17"/>
        <v>0</v>
      </c>
      <c r="N45" s="5">
        <f t="shared" si="18"/>
        <v>0</v>
      </c>
      <c r="O45" s="5">
        <f>IF(I45=$O$4,(E45+F45+G45-H45),0)</f>
        <v>70</v>
      </c>
      <c r="P45" s="5">
        <f t="shared" si="20"/>
        <v>0</v>
      </c>
      <c r="Q45" s="5">
        <f t="shared" si="21"/>
        <v>0</v>
      </c>
      <c r="R45" s="5">
        <f t="shared" si="22"/>
        <v>0</v>
      </c>
      <c r="S45" s="5">
        <f t="shared" si="23"/>
        <v>0</v>
      </c>
      <c r="T45" s="5">
        <f t="shared" si="24"/>
        <v>0</v>
      </c>
      <c r="U45" s="5">
        <f t="shared" si="25"/>
        <v>0</v>
      </c>
      <c r="V45" s="5">
        <f t="shared" si="26"/>
        <v>0</v>
      </c>
      <c r="W45" s="5">
        <f t="shared" si="27"/>
        <v>0</v>
      </c>
    </row>
    <row r="46" spans="1:23" ht="15.75" customHeight="1">
      <c r="A46" s="127">
        <v>44483</v>
      </c>
      <c r="B46" s="4" t="s">
        <v>225</v>
      </c>
      <c r="C46" s="28"/>
      <c r="D46" s="11"/>
      <c r="E46" s="59">
        <v>1152.8699999999999</v>
      </c>
      <c r="F46" s="5"/>
      <c r="G46" s="5"/>
      <c r="H46" s="62"/>
      <c r="I46" s="16">
        <v>12</v>
      </c>
      <c r="J46" s="5">
        <f t="shared" si="14"/>
        <v>0</v>
      </c>
      <c r="K46" s="5">
        <f t="shared" si="15"/>
        <v>0</v>
      </c>
      <c r="L46" s="5">
        <f t="shared" si="16"/>
        <v>0</v>
      </c>
      <c r="M46" s="5">
        <f t="shared" si="17"/>
        <v>0</v>
      </c>
      <c r="N46" s="5">
        <f t="shared" ref="N46:N53" si="49">IF(I46=$N$4,(E47+F46+G46-H46),0)</f>
        <v>0</v>
      </c>
      <c r="O46" s="5">
        <f>IF(I46=$O$4,(E46+F46+G46-H46),0)</f>
        <v>0</v>
      </c>
      <c r="P46" s="5">
        <f t="shared" si="20"/>
        <v>0</v>
      </c>
      <c r="Q46" s="5">
        <f t="shared" si="21"/>
        <v>0</v>
      </c>
      <c r="R46" s="5">
        <f t="shared" ref="R46:R53" si="50">IF(I46=$R$4,(E47+F46+G46-H46),0)</f>
        <v>0</v>
      </c>
      <c r="S46" s="5">
        <f t="shared" ref="S46:S53" si="51">IF(I46=$S$4,(E47+F46+G46-H46),0)</f>
        <v>0</v>
      </c>
      <c r="T46" s="5">
        <f t="shared" ref="T46:T53" si="52">IF(I46=$T$4,(E47+F46+G46-H46),0)</f>
        <v>0</v>
      </c>
      <c r="U46" s="5">
        <f>IF(I46=$U$4,(E46+F46+G46-H46),0)</f>
        <v>1152.8699999999999</v>
      </c>
      <c r="V46" s="5">
        <f t="shared" ref="V46:V53" si="53">IF(I46=$V$4,(E47+F46+G46-H46),0)</f>
        <v>0</v>
      </c>
      <c r="W46" s="5">
        <f t="shared" ref="W46:W53" si="54">IF(I46=$W$4,(E47+F46+G46-H46),0)</f>
        <v>0</v>
      </c>
    </row>
    <row r="47" spans="1:23" ht="15.75" customHeight="1">
      <c r="A47" s="127">
        <v>44483</v>
      </c>
      <c r="B47" s="10" t="s">
        <v>203</v>
      </c>
      <c r="C47" s="18"/>
      <c r="D47" s="11"/>
      <c r="E47" s="59">
        <v>42</v>
      </c>
      <c r="F47" s="5"/>
      <c r="G47" s="5"/>
      <c r="H47" s="136">
        <v>7</v>
      </c>
      <c r="I47" s="137">
        <v>6</v>
      </c>
      <c r="J47" s="5">
        <f t="shared" ref="J47:J53" si="55">IF(I47=$J$4,(E47+F47+G47-H47),0)</f>
        <v>0</v>
      </c>
      <c r="K47" s="5">
        <f t="shared" ref="K47:K53" si="56">IF(I47=$K$4,(E47+F47+G47-H47),0)</f>
        <v>0</v>
      </c>
      <c r="L47" s="5">
        <f t="shared" ref="L47:L53" si="57">IF(I47=$L$4,(E47+F47+G47-H47),0)</f>
        <v>0</v>
      </c>
      <c r="M47" s="5">
        <f t="shared" ref="M47:M53" si="58">IF(I47=$M$4,(E47+F47+G47-H47),0)</f>
        <v>0</v>
      </c>
      <c r="N47" s="5">
        <f t="shared" si="49"/>
        <v>0</v>
      </c>
      <c r="O47" s="5">
        <f>IF(I47=$O$4,(E47+F47+G47-H47),0)</f>
        <v>35</v>
      </c>
      <c r="P47" s="5">
        <f t="shared" ref="P47:P53" si="59">IF(I47=$P$4,(E47+F47+G47-H47),0)</f>
        <v>0</v>
      </c>
      <c r="Q47" s="5">
        <f t="shared" ref="Q47:Q53" si="60">IF(I47=$Q$4,(E47+F47+G47-H47),0)</f>
        <v>0</v>
      </c>
      <c r="R47" s="5">
        <f t="shared" si="50"/>
        <v>0</v>
      </c>
      <c r="S47" s="5">
        <f t="shared" si="51"/>
        <v>0</v>
      </c>
      <c r="T47" s="5">
        <f t="shared" si="52"/>
        <v>0</v>
      </c>
      <c r="U47" s="5">
        <f>IF(I47=$U$4,(E48+F47+G47-H47),0)</f>
        <v>0</v>
      </c>
      <c r="V47" s="5">
        <f t="shared" si="53"/>
        <v>0</v>
      </c>
      <c r="W47" s="5">
        <f t="shared" si="54"/>
        <v>0</v>
      </c>
    </row>
    <row r="48" spans="1:23" ht="15.75" customHeight="1">
      <c r="A48" s="127">
        <v>44483</v>
      </c>
      <c r="B48" s="10" t="s">
        <v>169</v>
      </c>
      <c r="C48" s="18"/>
      <c r="D48" s="11"/>
      <c r="E48" s="59">
        <v>18</v>
      </c>
      <c r="F48" s="5"/>
      <c r="G48" s="5"/>
      <c r="H48" s="62"/>
      <c r="I48" s="16">
        <v>8</v>
      </c>
      <c r="J48" s="5">
        <f t="shared" si="55"/>
        <v>0</v>
      </c>
      <c r="K48" s="5">
        <f t="shared" si="56"/>
        <v>0</v>
      </c>
      <c r="L48" s="5">
        <f t="shared" si="57"/>
        <v>0</v>
      </c>
      <c r="M48" s="5">
        <f t="shared" si="58"/>
        <v>0</v>
      </c>
      <c r="N48" s="5">
        <f t="shared" si="49"/>
        <v>0</v>
      </c>
      <c r="O48" s="5">
        <f t="shared" ref="O48:O53" si="61">IF(I48=$O$4,(E49+F48+G48-H48),0)</f>
        <v>0</v>
      </c>
      <c r="P48" s="5">
        <f t="shared" si="59"/>
        <v>0</v>
      </c>
      <c r="Q48" s="5">
        <f t="shared" si="60"/>
        <v>18</v>
      </c>
      <c r="R48" s="5">
        <f t="shared" si="50"/>
        <v>0</v>
      </c>
      <c r="S48" s="5">
        <f t="shared" si="51"/>
        <v>0</v>
      </c>
      <c r="T48" s="5">
        <f t="shared" si="52"/>
        <v>0</v>
      </c>
      <c r="U48" s="5">
        <f>IF(I48=$U$4,(E48+F48+G48-H48),0)</f>
        <v>0</v>
      </c>
      <c r="V48" s="5">
        <f t="shared" si="53"/>
        <v>0</v>
      </c>
      <c r="W48" s="5">
        <f t="shared" si="54"/>
        <v>0</v>
      </c>
    </row>
    <row r="49" spans="1:23" ht="15.75" customHeight="1">
      <c r="A49" s="127">
        <v>44483</v>
      </c>
      <c r="B49" s="10" t="s">
        <v>165</v>
      </c>
      <c r="C49" s="18"/>
      <c r="D49" s="11"/>
      <c r="E49" s="59">
        <v>190</v>
      </c>
      <c r="F49" s="5"/>
      <c r="G49" s="5"/>
      <c r="H49" s="62"/>
      <c r="I49" s="16">
        <v>2</v>
      </c>
      <c r="J49" s="5">
        <f t="shared" si="55"/>
        <v>0</v>
      </c>
      <c r="K49" s="5">
        <f t="shared" si="56"/>
        <v>190</v>
      </c>
      <c r="L49" s="5">
        <f t="shared" si="57"/>
        <v>0</v>
      </c>
      <c r="M49" s="5">
        <f t="shared" si="58"/>
        <v>0</v>
      </c>
      <c r="N49" s="5">
        <f t="shared" si="49"/>
        <v>0</v>
      </c>
      <c r="O49" s="5">
        <f t="shared" si="61"/>
        <v>0</v>
      </c>
      <c r="P49" s="5">
        <f t="shared" si="59"/>
        <v>0</v>
      </c>
      <c r="Q49" s="5">
        <f t="shared" si="60"/>
        <v>0</v>
      </c>
      <c r="R49" s="5">
        <f t="shared" si="50"/>
        <v>0</v>
      </c>
      <c r="S49" s="5">
        <f t="shared" si="51"/>
        <v>0</v>
      </c>
      <c r="T49" s="5">
        <f t="shared" si="52"/>
        <v>0</v>
      </c>
      <c r="U49" s="5">
        <f>IF(I49=$U$4,(E50+F49+G49-H49),0)</f>
        <v>0</v>
      </c>
      <c r="V49" s="5">
        <f t="shared" si="53"/>
        <v>0</v>
      </c>
      <c r="W49" s="5">
        <f t="shared" si="54"/>
        <v>0</v>
      </c>
    </row>
    <row r="50" spans="1:23" ht="15.75" customHeight="1">
      <c r="A50" s="127">
        <v>44483</v>
      </c>
      <c r="B50" s="13" t="s">
        <v>198</v>
      </c>
      <c r="C50" s="98"/>
      <c r="D50" s="11"/>
      <c r="E50" s="59">
        <v>60</v>
      </c>
      <c r="F50" s="5"/>
      <c r="G50" s="5"/>
      <c r="H50" s="62"/>
      <c r="I50" s="16">
        <v>2</v>
      </c>
      <c r="J50" s="5">
        <f t="shared" si="55"/>
        <v>0</v>
      </c>
      <c r="K50" s="5">
        <f t="shared" si="56"/>
        <v>60</v>
      </c>
      <c r="L50" s="5">
        <f t="shared" si="57"/>
        <v>0</v>
      </c>
      <c r="M50" s="5">
        <f t="shared" si="58"/>
        <v>0</v>
      </c>
      <c r="N50" s="5">
        <f t="shared" si="49"/>
        <v>0</v>
      </c>
      <c r="O50" s="5">
        <f t="shared" si="61"/>
        <v>0</v>
      </c>
      <c r="P50" s="5">
        <f t="shared" si="59"/>
        <v>0</v>
      </c>
      <c r="Q50" s="5">
        <f t="shared" si="60"/>
        <v>0</v>
      </c>
      <c r="R50" s="5">
        <f t="shared" si="50"/>
        <v>0</v>
      </c>
      <c r="S50" s="5">
        <f t="shared" si="51"/>
        <v>0</v>
      </c>
      <c r="T50" s="5">
        <f t="shared" si="52"/>
        <v>0</v>
      </c>
      <c r="U50" s="5">
        <f>IF(I50=$U$4,(E51+F50+G50-H50),0)</f>
        <v>0</v>
      </c>
      <c r="V50" s="5">
        <f t="shared" si="53"/>
        <v>0</v>
      </c>
      <c r="W50" s="5">
        <f t="shared" si="54"/>
        <v>0</v>
      </c>
    </row>
    <row r="51" spans="1:23" ht="15.75" customHeight="1">
      <c r="A51" s="127">
        <v>44483</v>
      </c>
      <c r="B51" s="13" t="s">
        <v>227</v>
      </c>
      <c r="C51" s="29"/>
      <c r="D51" s="11"/>
      <c r="E51" s="59">
        <v>214.19</v>
      </c>
      <c r="F51" s="5"/>
      <c r="G51" s="5"/>
      <c r="H51" s="62"/>
      <c r="I51" s="16">
        <v>1</v>
      </c>
      <c r="J51" s="5">
        <f t="shared" si="55"/>
        <v>214.19</v>
      </c>
      <c r="K51" s="5">
        <f t="shared" si="56"/>
        <v>0</v>
      </c>
      <c r="L51" s="5">
        <f t="shared" si="57"/>
        <v>0</v>
      </c>
      <c r="M51" s="5">
        <f t="shared" si="58"/>
        <v>0</v>
      </c>
      <c r="N51" s="5">
        <f t="shared" si="49"/>
        <v>0</v>
      </c>
      <c r="O51" s="5">
        <f t="shared" si="61"/>
        <v>0</v>
      </c>
      <c r="P51" s="5">
        <f t="shared" si="59"/>
        <v>0</v>
      </c>
      <c r="Q51" s="5">
        <f t="shared" si="60"/>
        <v>0</v>
      </c>
      <c r="R51" s="5">
        <f t="shared" si="50"/>
        <v>0</v>
      </c>
      <c r="S51" s="5">
        <f t="shared" si="51"/>
        <v>0</v>
      </c>
      <c r="T51" s="5">
        <f>IF(I51=$T$4,(E51+F51+G51-H51),0)</f>
        <v>0</v>
      </c>
      <c r="U51" s="5">
        <f>IF(I51=$U$4,(E52+F51+G51-H51),0)</f>
        <v>0</v>
      </c>
      <c r="V51" s="5">
        <f t="shared" si="53"/>
        <v>0</v>
      </c>
      <c r="W51" s="5">
        <f t="shared" si="54"/>
        <v>0</v>
      </c>
    </row>
    <row r="52" spans="1:23" ht="15.75" customHeight="1">
      <c r="A52" s="127">
        <v>44509</v>
      </c>
      <c r="B52" s="1" t="s">
        <v>205</v>
      </c>
      <c r="C52" s="18"/>
      <c r="D52" s="11"/>
      <c r="E52" s="57">
        <v>50</v>
      </c>
      <c r="F52" s="5"/>
      <c r="G52" s="5"/>
      <c r="H52" s="62"/>
      <c r="I52" s="16">
        <v>2</v>
      </c>
      <c r="J52" s="5">
        <f t="shared" si="55"/>
        <v>0</v>
      </c>
      <c r="K52" s="5">
        <f t="shared" si="56"/>
        <v>50</v>
      </c>
      <c r="L52" s="5">
        <f t="shared" si="57"/>
        <v>0</v>
      </c>
      <c r="M52" s="5">
        <f t="shared" si="58"/>
        <v>0</v>
      </c>
      <c r="N52" s="5">
        <f t="shared" si="49"/>
        <v>0</v>
      </c>
      <c r="O52" s="5">
        <f t="shared" si="61"/>
        <v>0</v>
      </c>
      <c r="P52" s="5">
        <f t="shared" si="59"/>
        <v>0</v>
      </c>
      <c r="Q52" s="5">
        <f t="shared" si="60"/>
        <v>0</v>
      </c>
      <c r="R52" s="5">
        <f t="shared" si="50"/>
        <v>0</v>
      </c>
      <c r="S52" s="5">
        <f t="shared" si="51"/>
        <v>0</v>
      </c>
      <c r="T52" s="5">
        <f t="shared" si="52"/>
        <v>0</v>
      </c>
      <c r="U52" s="5">
        <f>IF(I52=$U$4,(E53+F52+G52-H52),0)</f>
        <v>0</v>
      </c>
      <c r="V52" s="5">
        <f t="shared" si="53"/>
        <v>0</v>
      </c>
      <c r="W52" s="5">
        <f t="shared" si="54"/>
        <v>0</v>
      </c>
    </row>
    <row r="53" spans="1:23" ht="15.75" customHeight="1">
      <c r="A53" s="127">
        <v>44509</v>
      </c>
      <c r="B53" s="1" t="s">
        <v>204</v>
      </c>
      <c r="C53" s="18"/>
      <c r="D53" s="11"/>
      <c r="E53" s="57">
        <v>1.95</v>
      </c>
      <c r="F53" s="5"/>
      <c r="G53" s="14"/>
      <c r="H53" s="62"/>
      <c r="I53" s="16">
        <v>1</v>
      </c>
      <c r="J53" s="5">
        <f t="shared" si="55"/>
        <v>1.95</v>
      </c>
      <c r="K53" s="5">
        <f t="shared" si="56"/>
        <v>0</v>
      </c>
      <c r="L53" s="5">
        <f t="shared" si="57"/>
        <v>0</v>
      </c>
      <c r="M53" s="5">
        <f t="shared" si="58"/>
        <v>0</v>
      </c>
      <c r="N53" s="5">
        <f t="shared" si="49"/>
        <v>0</v>
      </c>
      <c r="O53" s="5">
        <f t="shared" si="61"/>
        <v>0</v>
      </c>
      <c r="P53" s="5">
        <f t="shared" si="59"/>
        <v>0</v>
      </c>
      <c r="Q53" s="5">
        <f t="shared" si="60"/>
        <v>0</v>
      </c>
      <c r="R53" s="5">
        <f t="shared" si="50"/>
        <v>0</v>
      </c>
      <c r="S53" s="5">
        <f t="shared" si="51"/>
        <v>0</v>
      </c>
      <c r="T53" s="5">
        <f t="shared" si="52"/>
        <v>0</v>
      </c>
      <c r="U53" s="5">
        <f>IF(I53=$U$4,(E54+F53+G53-H53),0)</f>
        <v>0</v>
      </c>
      <c r="V53" s="5">
        <f t="shared" si="53"/>
        <v>0</v>
      </c>
      <c r="W53" s="5">
        <f t="shared" si="54"/>
        <v>0</v>
      </c>
    </row>
    <row r="54" spans="1:23" ht="15.75" customHeight="1">
      <c r="A54" s="127">
        <v>44511</v>
      </c>
      <c r="B54" s="10" t="s">
        <v>172</v>
      </c>
      <c r="C54" s="18"/>
      <c r="D54" s="11"/>
      <c r="E54" s="59">
        <v>151.19999999999999</v>
      </c>
      <c r="F54" s="5"/>
      <c r="G54" s="14"/>
      <c r="H54" s="7">
        <v>25.2</v>
      </c>
      <c r="I54" s="16">
        <v>2</v>
      </c>
      <c r="J54" s="5">
        <f t="shared" si="14"/>
        <v>0</v>
      </c>
      <c r="K54" s="5">
        <f t="shared" si="15"/>
        <v>125.99999999999999</v>
      </c>
      <c r="L54" s="5">
        <f t="shared" si="16"/>
        <v>0</v>
      </c>
      <c r="M54" s="5">
        <f t="shared" si="17"/>
        <v>0</v>
      </c>
      <c r="N54" s="5">
        <f t="shared" si="18"/>
        <v>0</v>
      </c>
      <c r="O54" s="5">
        <f t="shared" si="19"/>
        <v>0</v>
      </c>
      <c r="P54" s="5">
        <f t="shared" si="20"/>
        <v>0</v>
      </c>
      <c r="Q54" s="5">
        <f t="shared" si="21"/>
        <v>0</v>
      </c>
      <c r="R54" s="5">
        <f t="shared" si="22"/>
        <v>0</v>
      </c>
      <c r="S54" s="5">
        <f t="shared" si="23"/>
        <v>0</v>
      </c>
      <c r="T54" s="5">
        <f t="shared" si="24"/>
        <v>0</v>
      </c>
      <c r="U54" s="5">
        <f t="shared" si="25"/>
        <v>0</v>
      </c>
      <c r="V54" s="5">
        <f t="shared" si="26"/>
        <v>0</v>
      </c>
      <c r="W54" s="5">
        <f t="shared" si="27"/>
        <v>0</v>
      </c>
    </row>
    <row r="55" spans="1:23" ht="15.75" customHeight="1">
      <c r="A55" s="127">
        <v>44511</v>
      </c>
      <c r="B55" s="10" t="s">
        <v>222</v>
      </c>
      <c r="C55" s="18"/>
      <c r="D55" s="11"/>
      <c r="E55" s="59">
        <v>103.2</v>
      </c>
      <c r="F55" s="5"/>
      <c r="G55" s="14"/>
      <c r="H55" s="62">
        <v>17.2</v>
      </c>
      <c r="I55" s="16">
        <v>12</v>
      </c>
      <c r="J55" s="5">
        <f t="shared" si="14"/>
        <v>0</v>
      </c>
      <c r="K55" s="5">
        <f t="shared" si="15"/>
        <v>0</v>
      </c>
      <c r="L55" s="5">
        <f t="shared" si="16"/>
        <v>0</v>
      </c>
      <c r="M55" s="5">
        <f t="shared" si="17"/>
        <v>0</v>
      </c>
      <c r="N55" s="5">
        <f t="shared" si="18"/>
        <v>0</v>
      </c>
      <c r="O55" s="5">
        <f t="shared" si="19"/>
        <v>0</v>
      </c>
      <c r="P55" s="5">
        <f t="shared" si="20"/>
        <v>0</v>
      </c>
      <c r="Q55" s="5">
        <f t="shared" si="21"/>
        <v>0</v>
      </c>
      <c r="R55" s="5">
        <f t="shared" si="22"/>
        <v>0</v>
      </c>
      <c r="S55" s="5">
        <f t="shared" si="23"/>
        <v>0</v>
      </c>
      <c r="T55" s="5">
        <f t="shared" si="24"/>
        <v>0</v>
      </c>
      <c r="U55" s="5">
        <f>IF(I55=$U$4,(E55+F55+G55-H55),0)</f>
        <v>86</v>
      </c>
      <c r="V55" s="5">
        <f t="shared" si="26"/>
        <v>0</v>
      </c>
      <c r="W55" s="5">
        <f t="shared" si="27"/>
        <v>0</v>
      </c>
    </row>
    <row r="56" spans="1:23" ht="15.75" customHeight="1">
      <c r="A56" s="127">
        <v>44511</v>
      </c>
      <c r="B56" s="10" t="s">
        <v>206</v>
      </c>
      <c r="C56" s="98"/>
      <c r="D56" s="11"/>
      <c r="E56" s="59">
        <v>218.4</v>
      </c>
      <c r="F56" s="5"/>
      <c r="G56" s="5"/>
      <c r="H56" s="62">
        <v>36.4</v>
      </c>
      <c r="I56" s="16">
        <v>2</v>
      </c>
      <c r="J56" s="5">
        <f t="shared" si="14"/>
        <v>0</v>
      </c>
      <c r="K56" s="5">
        <f t="shared" si="15"/>
        <v>182</v>
      </c>
      <c r="L56" s="5">
        <f t="shared" si="16"/>
        <v>0</v>
      </c>
      <c r="M56" s="5">
        <f t="shared" si="17"/>
        <v>0</v>
      </c>
      <c r="N56" s="5">
        <f t="shared" si="18"/>
        <v>0</v>
      </c>
      <c r="O56" s="5">
        <f t="shared" si="19"/>
        <v>0</v>
      </c>
      <c r="P56" s="5">
        <f t="shared" si="20"/>
        <v>0</v>
      </c>
      <c r="Q56" s="5">
        <f t="shared" si="21"/>
        <v>0</v>
      </c>
      <c r="R56" s="5">
        <f t="shared" si="22"/>
        <v>0</v>
      </c>
      <c r="S56" s="5">
        <f t="shared" si="23"/>
        <v>0</v>
      </c>
      <c r="T56" s="5">
        <f t="shared" si="24"/>
        <v>0</v>
      </c>
      <c r="U56" s="5">
        <f t="shared" si="25"/>
        <v>0</v>
      </c>
      <c r="V56" s="5">
        <f t="shared" si="26"/>
        <v>0</v>
      </c>
      <c r="W56" s="5">
        <f t="shared" si="27"/>
        <v>0</v>
      </c>
    </row>
    <row r="57" spans="1:23" ht="15.75" customHeight="1">
      <c r="A57" s="127">
        <v>44511</v>
      </c>
      <c r="B57" s="10" t="s">
        <v>169</v>
      </c>
      <c r="C57" s="18"/>
      <c r="D57" s="11"/>
      <c r="E57" s="59">
        <v>18</v>
      </c>
      <c r="F57" s="5"/>
      <c r="G57" s="5"/>
      <c r="H57" s="62"/>
      <c r="I57" s="16">
        <v>8</v>
      </c>
      <c r="J57" s="5">
        <f t="shared" si="14"/>
        <v>0</v>
      </c>
      <c r="K57" s="5">
        <f t="shared" si="15"/>
        <v>0</v>
      </c>
      <c r="L57" s="5">
        <f t="shared" si="16"/>
        <v>0</v>
      </c>
      <c r="M57" s="5">
        <f t="shared" si="17"/>
        <v>0</v>
      </c>
      <c r="N57" s="5">
        <f t="shared" si="18"/>
        <v>0</v>
      </c>
      <c r="O57" s="5">
        <f t="shared" si="19"/>
        <v>0</v>
      </c>
      <c r="P57" s="5">
        <f t="shared" si="20"/>
        <v>0</v>
      </c>
      <c r="Q57" s="5">
        <f t="shared" si="21"/>
        <v>18</v>
      </c>
      <c r="R57" s="5">
        <f t="shared" si="22"/>
        <v>0</v>
      </c>
      <c r="S57" s="5">
        <f t="shared" si="23"/>
        <v>0</v>
      </c>
      <c r="T57" s="5">
        <f t="shared" si="24"/>
        <v>0</v>
      </c>
      <c r="U57" s="5">
        <f t="shared" si="25"/>
        <v>0</v>
      </c>
      <c r="V57" s="5">
        <f t="shared" si="26"/>
        <v>0</v>
      </c>
      <c r="W57" s="5">
        <f t="shared" si="27"/>
        <v>0</v>
      </c>
    </row>
    <row r="58" spans="1:23" ht="15.75" customHeight="1">
      <c r="A58" s="127">
        <v>44511</v>
      </c>
      <c r="B58" s="1" t="s">
        <v>165</v>
      </c>
      <c r="C58" s="28"/>
      <c r="D58" s="11"/>
      <c r="E58" s="59">
        <v>190</v>
      </c>
      <c r="F58" s="5"/>
      <c r="G58" s="5"/>
      <c r="H58" s="62"/>
      <c r="I58" s="16">
        <v>2</v>
      </c>
      <c r="J58" s="5">
        <f t="shared" si="14"/>
        <v>0</v>
      </c>
      <c r="K58" s="5">
        <f t="shared" si="15"/>
        <v>190</v>
      </c>
      <c r="L58" s="5">
        <f t="shared" si="16"/>
        <v>0</v>
      </c>
      <c r="M58" s="5">
        <f t="shared" si="17"/>
        <v>0</v>
      </c>
      <c r="N58" s="5">
        <f t="shared" si="18"/>
        <v>0</v>
      </c>
      <c r="O58" s="5">
        <f t="shared" si="19"/>
        <v>0</v>
      </c>
      <c r="P58" s="5">
        <f t="shared" si="20"/>
        <v>0</v>
      </c>
      <c r="Q58" s="5">
        <f t="shared" si="21"/>
        <v>0</v>
      </c>
      <c r="R58" s="5">
        <f>IF(I58=$R$4,(E58+F58+G58-H58),0)</f>
        <v>0</v>
      </c>
      <c r="S58" s="5">
        <f t="shared" si="23"/>
        <v>0</v>
      </c>
      <c r="T58" s="5">
        <f t="shared" si="24"/>
        <v>0</v>
      </c>
      <c r="U58" s="5">
        <f t="shared" si="25"/>
        <v>0</v>
      </c>
      <c r="V58" s="5">
        <f t="shared" si="26"/>
        <v>0</v>
      </c>
      <c r="W58" s="5">
        <f t="shared" si="27"/>
        <v>0</v>
      </c>
    </row>
    <row r="59" spans="1:23" ht="15.75" customHeight="1">
      <c r="A59" s="127">
        <v>44511</v>
      </c>
      <c r="B59" s="1" t="s">
        <v>198</v>
      </c>
      <c r="C59" s="18"/>
      <c r="D59" s="11"/>
      <c r="E59" s="129">
        <v>48</v>
      </c>
      <c r="F59" s="5"/>
      <c r="G59" s="5"/>
      <c r="H59" s="62"/>
      <c r="I59" s="16">
        <v>2</v>
      </c>
      <c r="J59" s="5">
        <f t="shared" si="14"/>
        <v>0</v>
      </c>
      <c r="K59" s="5">
        <f t="shared" si="15"/>
        <v>48</v>
      </c>
      <c r="L59" s="5">
        <f t="shared" si="16"/>
        <v>0</v>
      </c>
      <c r="M59" s="5">
        <f t="shared" si="17"/>
        <v>0</v>
      </c>
      <c r="N59" s="5">
        <f t="shared" si="18"/>
        <v>0</v>
      </c>
      <c r="O59" s="5">
        <f t="shared" si="19"/>
        <v>0</v>
      </c>
      <c r="P59" s="5">
        <f t="shared" si="20"/>
        <v>0</v>
      </c>
      <c r="Q59" s="5">
        <f t="shared" si="21"/>
        <v>0</v>
      </c>
      <c r="R59" s="5">
        <f t="shared" ref="R59:R81" si="62">IF(I59=$R$4,(E59+F59+G59-H59),0)</f>
        <v>0</v>
      </c>
      <c r="S59" s="5">
        <f t="shared" si="23"/>
        <v>0</v>
      </c>
      <c r="T59" s="5">
        <f t="shared" si="24"/>
        <v>0</v>
      </c>
      <c r="U59" s="5">
        <f t="shared" si="25"/>
        <v>0</v>
      </c>
      <c r="V59" s="5">
        <f t="shared" si="26"/>
        <v>0</v>
      </c>
      <c r="W59" s="5">
        <f t="shared" si="27"/>
        <v>0</v>
      </c>
    </row>
    <row r="60" spans="1:23" ht="15.75" customHeight="1">
      <c r="A60" s="127">
        <v>44511</v>
      </c>
      <c r="B60" s="10" t="s">
        <v>204</v>
      </c>
      <c r="C60" s="18"/>
      <c r="D60" s="11"/>
      <c r="E60" s="130">
        <v>213.9</v>
      </c>
      <c r="F60" s="5"/>
      <c r="G60" s="5"/>
      <c r="H60" s="62"/>
      <c r="I60" s="16">
        <v>1</v>
      </c>
      <c r="J60" s="5">
        <f t="shared" si="14"/>
        <v>213.9</v>
      </c>
      <c r="K60" s="5">
        <f t="shared" si="15"/>
        <v>0</v>
      </c>
      <c r="L60" s="5">
        <f t="shared" si="16"/>
        <v>0</v>
      </c>
      <c r="M60" s="5">
        <f t="shared" si="17"/>
        <v>0</v>
      </c>
      <c r="N60" s="5">
        <f t="shared" si="18"/>
        <v>0</v>
      </c>
      <c r="O60" s="5">
        <f t="shared" si="19"/>
        <v>0</v>
      </c>
      <c r="P60" s="5">
        <f t="shared" si="20"/>
        <v>0</v>
      </c>
      <c r="Q60" s="5">
        <f t="shared" si="21"/>
        <v>0</v>
      </c>
      <c r="R60" s="5">
        <f t="shared" si="62"/>
        <v>0</v>
      </c>
      <c r="S60" s="5">
        <f t="shared" si="23"/>
        <v>0</v>
      </c>
      <c r="T60" s="5">
        <f t="shared" si="24"/>
        <v>0</v>
      </c>
      <c r="U60" s="5">
        <f t="shared" si="25"/>
        <v>0</v>
      </c>
      <c r="V60" s="5">
        <f t="shared" si="26"/>
        <v>0</v>
      </c>
      <c r="W60" s="5">
        <f t="shared" si="27"/>
        <v>0</v>
      </c>
    </row>
    <row r="61" spans="1:23" ht="15.75" customHeight="1">
      <c r="A61" s="127">
        <v>44519</v>
      </c>
      <c r="B61" s="134" t="s">
        <v>240</v>
      </c>
      <c r="C61" s="18"/>
      <c r="D61" s="11"/>
      <c r="E61" s="129">
        <v>20</v>
      </c>
      <c r="F61" s="5"/>
      <c r="G61" s="5"/>
      <c r="H61" s="62"/>
      <c r="I61" s="128">
        <v>3</v>
      </c>
      <c r="J61" s="5">
        <f t="shared" si="14"/>
        <v>0</v>
      </c>
      <c r="K61" s="5">
        <f t="shared" si="15"/>
        <v>0</v>
      </c>
      <c r="L61" s="5">
        <f t="shared" si="16"/>
        <v>20</v>
      </c>
      <c r="M61" s="5">
        <f t="shared" si="17"/>
        <v>0</v>
      </c>
      <c r="N61" s="5">
        <f t="shared" si="18"/>
        <v>0</v>
      </c>
      <c r="O61" s="5">
        <f t="shared" si="19"/>
        <v>0</v>
      </c>
      <c r="P61" s="5">
        <f t="shared" si="20"/>
        <v>0</v>
      </c>
      <c r="Q61" s="5">
        <f t="shared" si="21"/>
        <v>0</v>
      </c>
      <c r="R61" s="5">
        <f t="shared" si="62"/>
        <v>0</v>
      </c>
      <c r="S61" s="5">
        <f t="shared" si="23"/>
        <v>0</v>
      </c>
      <c r="T61" s="5">
        <f t="shared" si="24"/>
        <v>0</v>
      </c>
      <c r="U61" s="5">
        <f t="shared" si="25"/>
        <v>0</v>
      </c>
      <c r="V61" s="5">
        <f t="shared" si="26"/>
        <v>0</v>
      </c>
      <c r="W61" s="5">
        <f t="shared" si="27"/>
        <v>0</v>
      </c>
    </row>
    <row r="62" spans="1:23" ht="15.75" customHeight="1">
      <c r="A62" s="127">
        <v>44526</v>
      </c>
      <c r="B62" s="1" t="s">
        <v>207</v>
      </c>
      <c r="C62" s="28"/>
      <c r="D62" s="11"/>
      <c r="E62" s="129">
        <v>25</v>
      </c>
      <c r="F62" s="5"/>
      <c r="G62" s="5"/>
      <c r="H62" s="62"/>
      <c r="I62" s="16">
        <v>2</v>
      </c>
      <c r="J62" s="5">
        <f t="shared" si="14"/>
        <v>0</v>
      </c>
      <c r="K62" s="5">
        <f t="shared" si="15"/>
        <v>25</v>
      </c>
      <c r="L62" s="5">
        <f t="shared" si="16"/>
        <v>0</v>
      </c>
      <c r="M62" s="5">
        <f t="shared" si="17"/>
        <v>0</v>
      </c>
      <c r="N62" s="5">
        <f t="shared" si="18"/>
        <v>0</v>
      </c>
      <c r="O62" s="5">
        <f t="shared" si="19"/>
        <v>0</v>
      </c>
      <c r="P62" s="5">
        <f t="shared" si="20"/>
        <v>0</v>
      </c>
      <c r="Q62" s="5">
        <f t="shared" si="21"/>
        <v>0</v>
      </c>
      <c r="R62" s="5">
        <f t="shared" si="62"/>
        <v>0</v>
      </c>
      <c r="S62" s="5">
        <f t="shared" si="23"/>
        <v>0</v>
      </c>
      <c r="T62" s="5">
        <f t="shared" si="24"/>
        <v>0</v>
      </c>
      <c r="U62" s="5">
        <f t="shared" si="25"/>
        <v>0</v>
      </c>
      <c r="V62" s="5">
        <f t="shared" si="26"/>
        <v>0</v>
      </c>
      <c r="W62" s="5">
        <f t="shared" si="27"/>
        <v>0</v>
      </c>
    </row>
    <row r="63" spans="1:23" ht="15.75" customHeight="1">
      <c r="A63" s="127">
        <v>44526</v>
      </c>
      <c r="B63" s="1" t="s">
        <v>204</v>
      </c>
      <c r="C63" s="28"/>
      <c r="D63" s="11"/>
      <c r="E63" s="129">
        <v>252.99</v>
      </c>
      <c r="F63" s="5"/>
      <c r="G63" s="5"/>
      <c r="H63" s="62"/>
      <c r="I63" s="16">
        <v>1</v>
      </c>
      <c r="J63" s="5">
        <f t="shared" si="14"/>
        <v>252.99</v>
      </c>
      <c r="K63" s="5">
        <f t="shared" si="15"/>
        <v>0</v>
      </c>
      <c r="L63" s="5">
        <f t="shared" si="16"/>
        <v>0</v>
      </c>
      <c r="M63" s="5">
        <f t="shared" si="17"/>
        <v>0</v>
      </c>
      <c r="N63" s="5">
        <f t="shared" si="18"/>
        <v>0</v>
      </c>
      <c r="O63" s="5">
        <f t="shared" si="19"/>
        <v>0</v>
      </c>
      <c r="P63" s="5">
        <f t="shared" si="20"/>
        <v>0</v>
      </c>
      <c r="Q63" s="5">
        <f t="shared" si="21"/>
        <v>0</v>
      </c>
      <c r="R63" s="5">
        <f t="shared" si="62"/>
        <v>0</v>
      </c>
      <c r="S63" s="5">
        <f t="shared" si="23"/>
        <v>0</v>
      </c>
      <c r="T63" s="5">
        <f t="shared" si="24"/>
        <v>0</v>
      </c>
      <c r="U63" s="5">
        <f t="shared" si="25"/>
        <v>0</v>
      </c>
      <c r="V63" s="5">
        <f>IF(I63=$V$4,(E63+F63+G63-H63),0)</f>
        <v>0</v>
      </c>
      <c r="W63" s="5">
        <f t="shared" si="27"/>
        <v>0</v>
      </c>
    </row>
    <row r="64" spans="1:23" ht="15.75" customHeight="1">
      <c r="A64" s="127">
        <v>44526</v>
      </c>
      <c r="B64" s="135" t="s">
        <v>241</v>
      </c>
      <c r="C64" s="28"/>
      <c r="D64" s="11"/>
      <c r="E64" s="129">
        <v>99</v>
      </c>
      <c r="F64" s="5"/>
      <c r="G64" s="5"/>
      <c r="H64" s="62"/>
      <c r="I64" s="128">
        <v>2</v>
      </c>
      <c r="J64" s="5">
        <f t="shared" si="14"/>
        <v>0</v>
      </c>
      <c r="K64" s="5">
        <f t="shared" si="15"/>
        <v>99</v>
      </c>
      <c r="L64" s="5">
        <f t="shared" si="16"/>
        <v>0</v>
      </c>
      <c r="M64" s="5">
        <f t="shared" si="17"/>
        <v>0</v>
      </c>
      <c r="N64" s="5">
        <f t="shared" si="18"/>
        <v>0</v>
      </c>
      <c r="O64" s="5">
        <f t="shared" si="19"/>
        <v>0</v>
      </c>
      <c r="P64" s="5">
        <f t="shared" si="20"/>
        <v>0</v>
      </c>
      <c r="Q64" s="5">
        <f t="shared" si="21"/>
        <v>0</v>
      </c>
      <c r="R64" s="5">
        <f t="shared" si="62"/>
        <v>0</v>
      </c>
      <c r="S64" s="5">
        <f t="shared" si="23"/>
        <v>0</v>
      </c>
      <c r="T64" s="5">
        <f t="shared" si="24"/>
        <v>0</v>
      </c>
      <c r="U64" s="5">
        <f t="shared" si="25"/>
        <v>0</v>
      </c>
      <c r="V64" s="5">
        <f t="shared" si="26"/>
        <v>0</v>
      </c>
      <c r="W64" s="5">
        <f t="shared" si="27"/>
        <v>0</v>
      </c>
    </row>
    <row r="65" spans="1:24" ht="15.75" customHeight="1">
      <c r="A65" s="127">
        <v>44532</v>
      </c>
      <c r="B65" s="10" t="s">
        <v>238</v>
      </c>
      <c r="C65" s="18"/>
      <c r="D65" s="11"/>
      <c r="E65" s="129">
        <v>100</v>
      </c>
      <c r="F65" s="5"/>
      <c r="G65" s="5"/>
      <c r="H65" s="62"/>
      <c r="I65" s="16">
        <v>14</v>
      </c>
      <c r="J65" s="5">
        <f t="shared" si="14"/>
        <v>0</v>
      </c>
      <c r="K65" s="5">
        <f t="shared" si="15"/>
        <v>0</v>
      </c>
      <c r="L65" s="5">
        <f t="shared" si="16"/>
        <v>0</v>
      </c>
      <c r="M65" s="5">
        <f t="shared" si="17"/>
        <v>0</v>
      </c>
      <c r="N65" s="5">
        <f t="shared" si="18"/>
        <v>0</v>
      </c>
      <c r="O65" s="5">
        <f t="shared" si="19"/>
        <v>0</v>
      </c>
      <c r="P65" s="5">
        <f t="shared" si="20"/>
        <v>0</v>
      </c>
      <c r="Q65" s="5">
        <f t="shared" si="21"/>
        <v>0</v>
      </c>
      <c r="R65" s="5">
        <f t="shared" si="62"/>
        <v>0</v>
      </c>
      <c r="S65" s="5">
        <f t="shared" si="23"/>
        <v>0</v>
      </c>
      <c r="T65" s="5">
        <f t="shared" si="24"/>
        <v>0</v>
      </c>
      <c r="U65" s="5">
        <f t="shared" si="25"/>
        <v>0</v>
      </c>
      <c r="V65" s="5">
        <f t="shared" si="26"/>
        <v>0</v>
      </c>
      <c r="W65" s="5">
        <f>IF(I65=$W$4,(E65+F65+G65-H65),0)</f>
        <v>100</v>
      </c>
      <c r="X65" s="1" t="s">
        <v>251</v>
      </c>
    </row>
    <row r="66" spans="1:24" ht="15.75" customHeight="1">
      <c r="A66" s="127">
        <v>44543</v>
      </c>
      <c r="B66" s="1" t="s">
        <v>208</v>
      </c>
      <c r="C66" s="18"/>
      <c r="D66" s="11"/>
      <c r="E66" s="129">
        <v>378</v>
      </c>
      <c r="F66" s="5"/>
      <c r="G66" s="5"/>
      <c r="H66" s="62">
        <v>63</v>
      </c>
      <c r="I66" s="16">
        <v>3</v>
      </c>
      <c r="J66" s="5">
        <f t="shared" si="12"/>
        <v>0</v>
      </c>
      <c r="K66" s="5">
        <f t="shared" ref="K66:K91" si="63">IF(I66=$K$4,(E66+F66+G66-H66),0)</f>
        <v>0</v>
      </c>
      <c r="L66" s="5">
        <f t="shared" ref="L66:L91" si="64">IF(I66=$L$4,(E66+F66+G66-H66),0)</f>
        <v>315</v>
      </c>
      <c r="M66" s="5">
        <f t="shared" ref="M66:M91" si="65">IF(I66=$M$4,(E66+F66+G66-H66),0)</f>
        <v>0</v>
      </c>
      <c r="N66" s="5">
        <f t="shared" ref="N66:N91" si="66">IF(I66=$N$4,(E66+F66+G66-H66),0)</f>
        <v>0</v>
      </c>
      <c r="O66" s="5">
        <f t="shared" ref="O66:O91" si="67">IF(I66=$O$4,(E66+F66+G66-H66),0)</f>
        <v>0</v>
      </c>
      <c r="P66" s="5">
        <f t="shared" ref="P66:P91" si="68">IF(I66=$P$4,(E66+F66+G66-H66),0)</f>
        <v>0</v>
      </c>
      <c r="Q66" s="5">
        <f t="shared" ref="Q66:Q91" si="69">IF(I66=$Q$4,(E66+F66+G66-H66),0)</f>
        <v>0</v>
      </c>
      <c r="R66" s="5">
        <f t="shared" si="62"/>
        <v>0</v>
      </c>
      <c r="S66" s="5">
        <f t="shared" ref="S66:S91" si="70">IF(I66=$S$4,(E66+F66+G66-H66),0)</f>
        <v>0</v>
      </c>
      <c r="T66" s="5">
        <f t="shared" ref="T66:T91" si="71">IF(I66=$T$4,(E66+F66+G66-H66),0)</f>
        <v>0</v>
      </c>
      <c r="U66" s="5">
        <f t="shared" ref="U66:U91" si="72">IF(I66=$U$4,(E66+F66+G66-H66),0)</f>
        <v>0</v>
      </c>
      <c r="V66" s="5">
        <f t="shared" ref="V66:V91" si="73">IF(I66=$V$4,(E66+F66+G66-H66),0)</f>
        <v>0</v>
      </c>
      <c r="W66" s="5">
        <f t="shared" ref="W66:W91" si="74">IF(I66=$W$4,(E66+F66+G66-H66),0)</f>
        <v>0</v>
      </c>
    </row>
    <row r="67" spans="1:24">
      <c r="A67" s="127">
        <v>44543</v>
      </c>
      <c r="B67" s="1" t="s">
        <v>209</v>
      </c>
      <c r="C67" s="18"/>
      <c r="D67" s="11"/>
      <c r="E67" s="129">
        <v>218.4</v>
      </c>
      <c r="F67" s="5"/>
      <c r="G67" s="5"/>
      <c r="H67" s="62">
        <v>36.4</v>
      </c>
      <c r="I67" s="16">
        <v>2</v>
      </c>
      <c r="J67" s="5">
        <f t="shared" si="12"/>
        <v>0</v>
      </c>
      <c r="K67" s="5">
        <f t="shared" si="63"/>
        <v>182</v>
      </c>
      <c r="L67" s="5">
        <f t="shared" si="64"/>
        <v>0</v>
      </c>
      <c r="M67" s="5">
        <f t="shared" si="65"/>
        <v>0</v>
      </c>
      <c r="N67" s="5">
        <f t="shared" si="66"/>
        <v>0</v>
      </c>
      <c r="O67" s="5">
        <f t="shared" si="67"/>
        <v>0</v>
      </c>
      <c r="P67" s="5">
        <f t="shared" si="68"/>
        <v>0</v>
      </c>
      <c r="Q67" s="5">
        <f t="shared" si="69"/>
        <v>0</v>
      </c>
      <c r="R67" s="5">
        <f t="shared" si="62"/>
        <v>0</v>
      </c>
      <c r="S67" s="5">
        <f t="shared" si="70"/>
        <v>0</v>
      </c>
      <c r="T67" s="5">
        <f t="shared" si="71"/>
        <v>0</v>
      </c>
      <c r="U67" s="5">
        <f t="shared" si="72"/>
        <v>0</v>
      </c>
      <c r="V67" s="5">
        <f t="shared" si="73"/>
        <v>0</v>
      </c>
      <c r="W67" s="5">
        <f t="shared" si="74"/>
        <v>0</v>
      </c>
    </row>
    <row r="68" spans="1:24" ht="15.75" customHeight="1">
      <c r="A68" s="127">
        <v>44552</v>
      </c>
      <c r="B68" s="1" t="s">
        <v>210</v>
      </c>
      <c r="C68" s="18"/>
      <c r="D68" s="11"/>
      <c r="E68" s="129">
        <v>214.1</v>
      </c>
      <c r="F68" s="5"/>
      <c r="G68" s="5"/>
      <c r="H68" s="62"/>
      <c r="I68" s="16">
        <v>1</v>
      </c>
      <c r="J68" s="5">
        <f t="shared" si="12"/>
        <v>214.1</v>
      </c>
      <c r="K68" s="5">
        <f t="shared" si="63"/>
        <v>0</v>
      </c>
      <c r="L68" s="5">
        <f t="shared" si="64"/>
        <v>0</v>
      </c>
      <c r="M68" s="5">
        <f t="shared" si="65"/>
        <v>0</v>
      </c>
      <c r="N68" s="5">
        <f t="shared" si="66"/>
        <v>0</v>
      </c>
      <c r="O68" s="5">
        <f t="shared" si="67"/>
        <v>0</v>
      </c>
      <c r="P68" s="5">
        <f t="shared" si="68"/>
        <v>0</v>
      </c>
      <c r="Q68" s="5">
        <f t="shared" si="69"/>
        <v>0</v>
      </c>
      <c r="R68" s="5">
        <f t="shared" si="62"/>
        <v>0</v>
      </c>
      <c r="S68" s="5">
        <f t="shared" si="70"/>
        <v>0</v>
      </c>
      <c r="T68" s="5">
        <f t="shared" si="71"/>
        <v>0</v>
      </c>
      <c r="U68" s="5">
        <f t="shared" si="72"/>
        <v>0</v>
      </c>
      <c r="V68" s="5">
        <f t="shared" si="73"/>
        <v>0</v>
      </c>
      <c r="W68" s="5">
        <f t="shared" si="74"/>
        <v>0</v>
      </c>
    </row>
    <row r="69" spans="1:24" ht="15.75" customHeight="1">
      <c r="A69" s="127">
        <v>44552</v>
      </c>
      <c r="B69" s="1" t="s">
        <v>211</v>
      </c>
      <c r="C69" s="28"/>
      <c r="D69" s="11"/>
      <c r="E69" s="129">
        <v>52.46</v>
      </c>
      <c r="F69" s="5"/>
      <c r="G69" s="5"/>
      <c r="H69" s="62"/>
      <c r="I69" s="16">
        <v>1</v>
      </c>
      <c r="J69" s="5">
        <f t="shared" si="12"/>
        <v>52.46</v>
      </c>
      <c r="K69" s="5">
        <f t="shared" si="63"/>
        <v>0</v>
      </c>
      <c r="L69" s="5">
        <f t="shared" si="64"/>
        <v>0</v>
      </c>
      <c r="M69" s="5">
        <f t="shared" si="65"/>
        <v>0</v>
      </c>
      <c r="N69" s="5">
        <f t="shared" si="66"/>
        <v>0</v>
      </c>
      <c r="O69" s="5">
        <f t="shared" si="67"/>
        <v>0</v>
      </c>
      <c r="P69" s="5">
        <f t="shared" si="68"/>
        <v>0</v>
      </c>
      <c r="Q69" s="5">
        <f t="shared" si="69"/>
        <v>0</v>
      </c>
      <c r="R69" s="5">
        <f t="shared" si="62"/>
        <v>0</v>
      </c>
      <c r="S69" s="5">
        <f t="shared" si="70"/>
        <v>0</v>
      </c>
      <c r="T69" s="5">
        <f t="shared" si="71"/>
        <v>0</v>
      </c>
      <c r="U69" s="5">
        <f t="shared" si="72"/>
        <v>0</v>
      </c>
      <c r="V69" s="5">
        <f t="shared" si="73"/>
        <v>0</v>
      </c>
      <c r="W69" s="5">
        <f t="shared" si="74"/>
        <v>0</v>
      </c>
    </row>
    <row r="70" spans="1:24" ht="15.75" customHeight="1">
      <c r="A70" s="127">
        <v>44552</v>
      </c>
      <c r="B70" s="1" t="s">
        <v>211</v>
      </c>
      <c r="C70" s="28"/>
      <c r="D70" s="11"/>
      <c r="E70" s="129">
        <v>53.6</v>
      </c>
      <c r="F70" s="5"/>
      <c r="G70" s="5"/>
      <c r="H70" s="62"/>
      <c r="I70" s="16">
        <v>1</v>
      </c>
      <c r="J70" s="5">
        <f t="shared" si="12"/>
        <v>53.6</v>
      </c>
      <c r="K70" s="5">
        <f t="shared" si="63"/>
        <v>0</v>
      </c>
      <c r="L70" s="5">
        <f t="shared" si="64"/>
        <v>0</v>
      </c>
      <c r="M70" s="5">
        <f t="shared" si="65"/>
        <v>0</v>
      </c>
      <c r="N70" s="5">
        <f t="shared" si="66"/>
        <v>0</v>
      </c>
      <c r="O70" s="5">
        <f t="shared" si="67"/>
        <v>0</v>
      </c>
      <c r="P70" s="5">
        <f t="shared" si="68"/>
        <v>0</v>
      </c>
      <c r="Q70" s="5">
        <f t="shared" si="69"/>
        <v>0</v>
      </c>
      <c r="R70" s="5">
        <f t="shared" si="62"/>
        <v>0</v>
      </c>
      <c r="S70" s="5">
        <f t="shared" si="70"/>
        <v>0</v>
      </c>
      <c r="T70" s="5">
        <f t="shared" si="71"/>
        <v>0</v>
      </c>
      <c r="U70" s="5">
        <f t="shared" si="72"/>
        <v>0</v>
      </c>
      <c r="V70" s="5">
        <f t="shared" si="73"/>
        <v>0</v>
      </c>
      <c r="W70" s="5">
        <f t="shared" si="74"/>
        <v>0</v>
      </c>
    </row>
    <row r="71" spans="1:24" ht="15.75" customHeight="1">
      <c r="A71" s="127">
        <v>44552</v>
      </c>
      <c r="B71" s="1" t="s">
        <v>212</v>
      </c>
      <c r="C71" s="28"/>
      <c r="D71" s="11"/>
      <c r="E71" s="129">
        <v>48</v>
      </c>
      <c r="F71" s="5"/>
      <c r="G71" s="5"/>
      <c r="H71" s="62"/>
      <c r="I71" s="16">
        <v>2</v>
      </c>
      <c r="J71" s="5">
        <f t="shared" si="12"/>
        <v>0</v>
      </c>
      <c r="K71" s="5">
        <f t="shared" si="63"/>
        <v>48</v>
      </c>
      <c r="L71" s="5">
        <f t="shared" si="64"/>
        <v>0</v>
      </c>
      <c r="M71" s="5">
        <f t="shared" si="65"/>
        <v>0</v>
      </c>
      <c r="N71" s="5">
        <f t="shared" si="66"/>
        <v>0</v>
      </c>
      <c r="O71" s="5">
        <f t="shared" si="67"/>
        <v>0</v>
      </c>
      <c r="P71" s="5">
        <f t="shared" si="68"/>
        <v>0</v>
      </c>
      <c r="Q71" s="5">
        <f t="shared" si="69"/>
        <v>0</v>
      </c>
      <c r="R71" s="5">
        <f t="shared" si="62"/>
        <v>0</v>
      </c>
      <c r="S71" s="5">
        <f t="shared" si="70"/>
        <v>0</v>
      </c>
      <c r="T71" s="5">
        <f t="shared" si="71"/>
        <v>0</v>
      </c>
      <c r="U71" s="5">
        <f t="shared" si="72"/>
        <v>0</v>
      </c>
      <c r="V71" s="5">
        <f t="shared" si="73"/>
        <v>0</v>
      </c>
      <c r="W71" s="5">
        <f t="shared" si="74"/>
        <v>0</v>
      </c>
    </row>
    <row r="72" spans="1:24" ht="15.75" customHeight="1">
      <c r="A72" s="127">
        <v>44578</v>
      </c>
      <c r="B72" s="139" t="s">
        <v>270</v>
      </c>
      <c r="C72" s="140"/>
      <c r="D72" s="141"/>
      <c r="E72" s="142">
        <v>247.3</v>
      </c>
      <c r="F72" s="5"/>
      <c r="G72" s="5"/>
      <c r="H72" s="62">
        <v>41.22</v>
      </c>
      <c r="I72" s="137">
        <v>2</v>
      </c>
      <c r="J72" s="5">
        <f t="shared" si="12"/>
        <v>0</v>
      </c>
      <c r="K72" s="5">
        <f t="shared" ref="K72:K87" si="75">IF(I72=$K$4,(E72+F72+G72-H72),0)</f>
        <v>206.08</v>
      </c>
      <c r="L72" s="5">
        <f t="shared" ref="L72:L87" si="76">IF(I72=$L$4,(E72+F72+G72-H72),0)</f>
        <v>0</v>
      </c>
      <c r="M72" s="5">
        <f t="shared" ref="M72:M87" si="77">IF(I72=$M$4,(E72+F72+G72-H72),0)</f>
        <v>0</v>
      </c>
      <c r="N72" s="5">
        <f t="shared" ref="N72:N87" si="78">IF(I72=$N$4,(E72+F72+G72-H72),0)</f>
        <v>0</v>
      </c>
      <c r="O72" s="5">
        <f t="shared" ref="O72:O87" si="79">IF(I72=$O$4,(E72+F72+G72-H72),0)</f>
        <v>0</v>
      </c>
      <c r="P72" s="5">
        <f t="shared" ref="P72:P87" si="80">IF(I72=$P$4,(E72+F72+G72-H72),0)</f>
        <v>0</v>
      </c>
      <c r="Q72" s="5">
        <f t="shared" ref="Q72:Q87" si="81">IF(I72=$Q$4,(E72+F72+G72-H72),0)</f>
        <v>0</v>
      </c>
      <c r="R72" s="5">
        <f t="shared" si="62"/>
        <v>0</v>
      </c>
      <c r="S72" s="5">
        <f t="shared" ref="S72:S87" si="82">IF(I72=$S$4,(E72+F72+G72-H72),0)</f>
        <v>0</v>
      </c>
      <c r="T72" s="5">
        <f t="shared" ref="T72:T87" si="83">IF(I72=$T$4,(E72+F72+G72-H72),0)</f>
        <v>0</v>
      </c>
      <c r="U72" s="5">
        <f t="shared" ref="U72:U87" si="84">IF(I72=$U$4,(E72+F72+G72-H72),0)</f>
        <v>0</v>
      </c>
      <c r="V72" s="5">
        <f t="shared" ref="V72:V87" si="85">IF(I72=$V$4,(E72+F72+G72-H72),0)</f>
        <v>0</v>
      </c>
      <c r="W72" s="5">
        <f t="shared" ref="W72:W87" si="86">IF(I72=$W$4,(E72+F72+G72-H72),0)</f>
        <v>0</v>
      </c>
    </row>
    <row r="73" spans="1:24" ht="15.75" customHeight="1">
      <c r="A73" s="127">
        <v>44578</v>
      </c>
      <c r="B73" s="1" t="s">
        <v>213</v>
      </c>
      <c r="C73" s="28"/>
      <c r="D73" s="11"/>
      <c r="E73" s="129">
        <v>18</v>
      </c>
      <c r="F73" s="5"/>
      <c r="G73" s="5"/>
      <c r="H73" s="62"/>
      <c r="I73" s="16">
        <v>8</v>
      </c>
      <c r="J73" s="5">
        <f t="shared" si="12"/>
        <v>0</v>
      </c>
      <c r="K73" s="5">
        <f t="shared" si="75"/>
        <v>0</v>
      </c>
      <c r="L73" s="5">
        <f t="shared" si="76"/>
        <v>0</v>
      </c>
      <c r="M73" s="5">
        <f t="shared" si="77"/>
        <v>0</v>
      </c>
      <c r="N73" s="5">
        <f t="shared" si="78"/>
        <v>0</v>
      </c>
      <c r="O73" s="5">
        <f t="shared" si="79"/>
        <v>0</v>
      </c>
      <c r="P73" s="5">
        <f t="shared" si="80"/>
        <v>0</v>
      </c>
      <c r="Q73" s="5">
        <f t="shared" si="81"/>
        <v>18</v>
      </c>
      <c r="R73" s="5">
        <f t="shared" si="62"/>
        <v>0</v>
      </c>
      <c r="S73" s="5">
        <f t="shared" si="82"/>
        <v>0</v>
      </c>
      <c r="T73" s="5">
        <f t="shared" si="83"/>
        <v>0</v>
      </c>
      <c r="U73" s="5">
        <f t="shared" si="84"/>
        <v>0</v>
      </c>
      <c r="V73" s="5">
        <f t="shared" si="85"/>
        <v>0</v>
      </c>
      <c r="W73" s="5">
        <f t="shared" si="86"/>
        <v>0</v>
      </c>
    </row>
    <row r="74" spans="1:24" ht="15.75" customHeight="1">
      <c r="A74" s="127">
        <v>44578</v>
      </c>
      <c r="B74" s="1" t="s">
        <v>214</v>
      </c>
      <c r="C74" s="28"/>
      <c r="D74" s="11"/>
      <c r="E74" s="129">
        <v>48</v>
      </c>
      <c r="F74" s="5"/>
      <c r="G74" s="5"/>
      <c r="H74" s="62"/>
      <c r="I74" s="16">
        <v>2</v>
      </c>
      <c r="J74" s="5">
        <f t="shared" si="12"/>
        <v>0</v>
      </c>
      <c r="K74" s="5">
        <f t="shared" si="75"/>
        <v>48</v>
      </c>
      <c r="L74" s="5">
        <f t="shared" si="76"/>
        <v>0</v>
      </c>
      <c r="M74" s="5">
        <f t="shared" si="77"/>
        <v>0</v>
      </c>
      <c r="N74" s="5">
        <f t="shared" si="78"/>
        <v>0</v>
      </c>
      <c r="O74" s="5">
        <f t="shared" si="79"/>
        <v>0</v>
      </c>
      <c r="P74" s="5">
        <f t="shared" si="80"/>
        <v>0</v>
      </c>
      <c r="Q74" s="5">
        <f t="shared" si="81"/>
        <v>0</v>
      </c>
      <c r="R74" s="5">
        <f t="shared" si="62"/>
        <v>0</v>
      </c>
      <c r="S74" s="5">
        <f t="shared" si="82"/>
        <v>0</v>
      </c>
      <c r="T74" s="5">
        <f t="shared" si="83"/>
        <v>0</v>
      </c>
      <c r="U74" s="5">
        <f t="shared" si="84"/>
        <v>0</v>
      </c>
      <c r="V74" s="5">
        <f t="shared" si="85"/>
        <v>0</v>
      </c>
      <c r="W74" s="5">
        <f t="shared" si="86"/>
        <v>0</v>
      </c>
    </row>
    <row r="75" spans="1:24" ht="15.75" customHeight="1">
      <c r="A75" s="127">
        <v>44578</v>
      </c>
      <c r="B75" s="1" t="s">
        <v>215</v>
      </c>
      <c r="C75" s="28"/>
      <c r="D75" s="11"/>
      <c r="E75" s="129">
        <v>28.99</v>
      </c>
      <c r="F75" s="5"/>
      <c r="G75" s="5"/>
      <c r="H75" s="62"/>
      <c r="I75" s="16">
        <v>3</v>
      </c>
      <c r="J75" s="5">
        <f t="shared" si="12"/>
        <v>0</v>
      </c>
      <c r="K75" s="5">
        <f t="shared" si="75"/>
        <v>0</v>
      </c>
      <c r="L75" s="5">
        <f t="shared" si="76"/>
        <v>28.99</v>
      </c>
      <c r="M75" s="5">
        <f t="shared" si="77"/>
        <v>0</v>
      </c>
      <c r="N75" s="5">
        <f t="shared" si="78"/>
        <v>0</v>
      </c>
      <c r="O75" s="5">
        <f t="shared" si="79"/>
        <v>0</v>
      </c>
      <c r="P75" s="5">
        <f t="shared" si="80"/>
        <v>0</v>
      </c>
      <c r="Q75" s="5">
        <f t="shared" si="81"/>
        <v>0</v>
      </c>
      <c r="R75" s="5">
        <f t="shared" si="62"/>
        <v>0</v>
      </c>
      <c r="S75" s="5">
        <f t="shared" si="82"/>
        <v>0</v>
      </c>
      <c r="T75" s="5">
        <f t="shared" si="83"/>
        <v>0</v>
      </c>
      <c r="U75" s="5">
        <f t="shared" si="84"/>
        <v>0</v>
      </c>
      <c r="V75" s="5">
        <f t="shared" si="85"/>
        <v>0</v>
      </c>
      <c r="W75" s="5">
        <f t="shared" si="86"/>
        <v>0</v>
      </c>
    </row>
    <row r="76" spans="1:24" ht="15.75" customHeight="1">
      <c r="A76" s="127">
        <v>44578</v>
      </c>
      <c r="B76" s="1" t="s">
        <v>216</v>
      </c>
      <c r="C76" s="28"/>
      <c r="D76" s="11"/>
      <c r="E76" s="129">
        <v>427.9</v>
      </c>
      <c r="F76" s="5"/>
      <c r="G76" s="5"/>
      <c r="H76" s="62"/>
      <c r="I76" s="16">
        <v>1</v>
      </c>
      <c r="J76" s="5">
        <f t="shared" si="12"/>
        <v>427.9</v>
      </c>
      <c r="K76" s="5">
        <f t="shared" si="75"/>
        <v>0</v>
      </c>
      <c r="L76" s="5">
        <f t="shared" si="76"/>
        <v>0</v>
      </c>
      <c r="M76" s="5">
        <f t="shared" si="77"/>
        <v>0</v>
      </c>
      <c r="N76" s="5">
        <f t="shared" si="78"/>
        <v>0</v>
      </c>
      <c r="O76" s="5">
        <f t="shared" si="79"/>
        <v>0</v>
      </c>
      <c r="P76" s="5">
        <f t="shared" si="80"/>
        <v>0</v>
      </c>
      <c r="Q76" s="5">
        <f t="shared" si="81"/>
        <v>0</v>
      </c>
      <c r="R76" s="5">
        <f t="shared" si="62"/>
        <v>0</v>
      </c>
      <c r="S76" s="5">
        <f t="shared" si="82"/>
        <v>0</v>
      </c>
      <c r="T76" s="5">
        <f t="shared" si="83"/>
        <v>0</v>
      </c>
      <c r="U76" s="5">
        <f t="shared" si="84"/>
        <v>0</v>
      </c>
      <c r="V76" s="5">
        <f t="shared" si="85"/>
        <v>0</v>
      </c>
      <c r="W76" s="5">
        <f t="shared" si="86"/>
        <v>0</v>
      </c>
    </row>
    <row r="77" spans="1:24" ht="15.75" customHeight="1">
      <c r="A77" s="127">
        <v>44606</v>
      </c>
      <c r="B77" s="1" t="s">
        <v>206</v>
      </c>
      <c r="C77" s="28"/>
      <c r="D77" s="11"/>
      <c r="E77" s="129">
        <v>218.4</v>
      </c>
      <c r="F77" s="5"/>
      <c r="G77" s="5"/>
      <c r="H77" s="62">
        <v>36.4</v>
      </c>
      <c r="I77" s="16">
        <v>2</v>
      </c>
      <c r="J77" s="5">
        <f t="shared" si="12"/>
        <v>0</v>
      </c>
      <c r="K77" s="5">
        <f t="shared" si="75"/>
        <v>182</v>
      </c>
      <c r="L77" s="5">
        <f t="shared" si="76"/>
        <v>0</v>
      </c>
      <c r="M77" s="5">
        <f t="shared" si="77"/>
        <v>0</v>
      </c>
      <c r="N77" s="5">
        <f t="shared" si="78"/>
        <v>0</v>
      </c>
      <c r="O77" s="5">
        <f t="shared" si="79"/>
        <v>0</v>
      </c>
      <c r="P77" s="5">
        <f t="shared" si="80"/>
        <v>0</v>
      </c>
      <c r="Q77" s="5">
        <f t="shared" si="81"/>
        <v>0</v>
      </c>
      <c r="R77" s="5">
        <f t="shared" si="62"/>
        <v>0</v>
      </c>
      <c r="S77" s="5">
        <f t="shared" si="82"/>
        <v>0</v>
      </c>
      <c r="T77" s="5">
        <f t="shared" si="83"/>
        <v>0</v>
      </c>
      <c r="U77" s="5">
        <f t="shared" si="84"/>
        <v>0</v>
      </c>
      <c r="V77" s="5">
        <f t="shared" si="85"/>
        <v>0</v>
      </c>
      <c r="W77" s="5">
        <f t="shared" si="86"/>
        <v>0</v>
      </c>
    </row>
    <row r="78" spans="1:24" ht="15.75" customHeight="1">
      <c r="A78" s="127">
        <v>44606</v>
      </c>
      <c r="B78" s="1" t="s">
        <v>214</v>
      </c>
      <c r="C78" s="28"/>
      <c r="D78" s="11"/>
      <c r="E78" s="129">
        <v>60</v>
      </c>
      <c r="F78" s="5"/>
      <c r="G78" s="5"/>
      <c r="H78" s="62"/>
      <c r="I78" s="16">
        <v>2</v>
      </c>
      <c r="J78" s="5">
        <f t="shared" si="12"/>
        <v>0</v>
      </c>
      <c r="K78" s="5">
        <f t="shared" si="75"/>
        <v>60</v>
      </c>
      <c r="L78" s="5">
        <f t="shared" si="76"/>
        <v>0</v>
      </c>
      <c r="M78" s="5">
        <f t="shared" si="77"/>
        <v>0</v>
      </c>
      <c r="N78" s="5">
        <f t="shared" si="78"/>
        <v>0</v>
      </c>
      <c r="O78" s="5">
        <f t="shared" si="79"/>
        <v>0</v>
      </c>
      <c r="P78" s="5">
        <f t="shared" si="80"/>
        <v>0</v>
      </c>
      <c r="Q78" s="5">
        <f t="shared" si="81"/>
        <v>0</v>
      </c>
      <c r="R78" s="5">
        <f t="shared" si="62"/>
        <v>0</v>
      </c>
      <c r="S78" s="5">
        <f t="shared" si="82"/>
        <v>0</v>
      </c>
      <c r="T78" s="5">
        <f t="shared" si="83"/>
        <v>0</v>
      </c>
      <c r="U78" s="5">
        <f t="shared" si="84"/>
        <v>0</v>
      </c>
      <c r="V78" s="5">
        <f t="shared" si="85"/>
        <v>0</v>
      </c>
      <c r="W78" s="5">
        <f t="shared" si="86"/>
        <v>0</v>
      </c>
    </row>
    <row r="79" spans="1:24" ht="15.75" customHeight="1">
      <c r="A79" s="127">
        <v>44606</v>
      </c>
      <c r="B79" s="1" t="s">
        <v>204</v>
      </c>
      <c r="C79" s="28"/>
      <c r="D79" s="11"/>
      <c r="E79" s="129">
        <v>267.5</v>
      </c>
      <c r="F79" s="5"/>
      <c r="G79" s="5"/>
      <c r="H79" s="62"/>
      <c r="I79" s="16">
        <v>1</v>
      </c>
      <c r="J79" s="5">
        <f t="shared" si="12"/>
        <v>267.5</v>
      </c>
      <c r="K79" s="5">
        <f t="shared" si="75"/>
        <v>0</v>
      </c>
      <c r="L79" s="5">
        <f t="shared" si="76"/>
        <v>0</v>
      </c>
      <c r="M79" s="5">
        <f t="shared" si="77"/>
        <v>0</v>
      </c>
      <c r="N79" s="5">
        <f t="shared" si="78"/>
        <v>0</v>
      </c>
      <c r="O79" s="5">
        <f t="shared" si="79"/>
        <v>0</v>
      </c>
      <c r="P79" s="5">
        <f t="shared" si="80"/>
        <v>0</v>
      </c>
      <c r="Q79" s="5">
        <f t="shared" si="81"/>
        <v>0</v>
      </c>
      <c r="R79" s="5">
        <f t="shared" si="62"/>
        <v>0</v>
      </c>
      <c r="S79" s="5">
        <f t="shared" si="82"/>
        <v>0</v>
      </c>
      <c r="T79" s="5">
        <f t="shared" si="83"/>
        <v>0</v>
      </c>
      <c r="U79" s="5">
        <f t="shared" si="84"/>
        <v>0</v>
      </c>
      <c r="V79" s="5">
        <f t="shared" si="85"/>
        <v>0</v>
      </c>
      <c r="W79" s="5">
        <f t="shared" si="86"/>
        <v>0</v>
      </c>
    </row>
    <row r="80" spans="1:24" ht="15.75" customHeight="1">
      <c r="A80" s="127">
        <v>44638</v>
      </c>
      <c r="B80" s="1" t="s">
        <v>214</v>
      </c>
      <c r="C80" s="28"/>
      <c r="D80" s="11"/>
      <c r="E80" s="129">
        <v>48</v>
      </c>
      <c r="F80" s="5"/>
      <c r="G80" s="5"/>
      <c r="H80" s="62"/>
      <c r="I80" s="16">
        <v>2</v>
      </c>
      <c r="J80" s="5">
        <f t="shared" si="12"/>
        <v>0</v>
      </c>
      <c r="K80" s="5">
        <f t="shared" si="75"/>
        <v>48</v>
      </c>
      <c r="L80" s="5">
        <f t="shared" si="76"/>
        <v>0</v>
      </c>
      <c r="M80" s="5">
        <f t="shared" si="77"/>
        <v>0</v>
      </c>
      <c r="N80" s="5">
        <f t="shared" si="78"/>
        <v>0</v>
      </c>
      <c r="O80" s="5">
        <f t="shared" si="79"/>
        <v>0</v>
      </c>
      <c r="P80" s="5">
        <f t="shared" si="80"/>
        <v>0</v>
      </c>
      <c r="Q80" s="5">
        <f t="shared" si="81"/>
        <v>0</v>
      </c>
      <c r="R80" s="5">
        <f t="shared" si="62"/>
        <v>0</v>
      </c>
      <c r="S80" s="5">
        <f t="shared" si="82"/>
        <v>0</v>
      </c>
      <c r="T80" s="5">
        <f t="shared" si="83"/>
        <v>0</v>
      </c>
      <c r="U80" s="5">
        <f t="shared" si="84"/>
        <v>0</v>
      </c>
      <c r="V80" s="5">
        <f t="shared" si="85"/>
        <v>0</v>
      </c>
      <c r="W80" s="5">
        <f t="shared" si="86"/>
        <v>0</v>
      </c>
    </row>
    <row r="81" spans="1:24" ht="15.75" customHeight="1">
      <c r="A81" s="127">
        <v>44641</v>
      </c>
      <c r="B81" s="1" t="s">
        <v>208</v>
      </c>
      <c r="C81" s="28"/>
      <c r="D81" s="11"/>
      <c r="E81" s="129">
        <v>100.27</v>
      </c>
      <c r="F81" s="5"/>
      <c r="G81" s="5"/>
      <c r="H81" s="62">
        <f>E81*20/120</f>
        <v>16.711666666666666</v>
      </c>
      <c r="I81" s="16">
        <v>3</v>
      </c>
      <c r="J81" s="5">
        <f t="shared" ref="J81:J91" si="87">IF(I81=$J$4,(E81+F81+G81-H81),0)</f>
        <v>0</v>
      </c>
      <c r="K81" s="5">
        <f t="shared" si="75"/>
        <v>0</v>
      </c>
      <c r="L81" s="5">
        <f t="shared" si="76"/>
        <v>83.558333333333337</v>
      </c>
      <c r="M81" s="5">
        <f t="shared" si="77"/>
        <v>0</v>
      </c>
      <c r="N81" s="5">
        <f t="shared" si="78"/>
        <v>0</v>
      </c>
      <c r="O81" s="5">
        <f t="shared" si="79"/>
        <v>0</v>
      </c>
      <c r="P81" s="5">
        <f t="shared" si="80"/>
        <v>0</v>
      </c>
      <c r="Q81" s="5">
        <f t="shared" si="81"/>
        <v>0</v>
      </c>
      <c r="R81" s="5">
        <f t="shared" si="62"/>
        <v>0</v>
      </c>
      <c r="S81" s="5">
        <f t="shared" si="82"/>
        <v>0</v>
      </c>
      <c r="T81" s="5">
        <f t="shared" si="83"/>
        <v>0</v>
      </c>
      <c r="U81" s="5">
        <f t="shared" si="84"/>
        <v>0</v>
      </c>
      <c r="V81" s="5">
        <f t="shared" si="85"/>
        <v>0</v>
      </c>
      <c r="W81" s="5">
        <f t="shared" si="86"/>
        <v>0</v>
      </c>
    </row>
    <row r="82" spans="1:24" ht="15.75" customHeight="1">
      <c r="A82" s="127">
        <v>44641</v>
      </c>
      <c r="B82" s="1" t="s">
        <v>204</v>
      </c>
      <c r="C82" s="28"/>
      <c r="D82" s="11"/>
      <c r="E82" s="129">
        <v>267.5</v>
      </c>
      <c r="F82" s="5"/>
      <c r="G82" s="5"/>
      <c r="H82" s="62"/>
      <c r="I82" s="16">
        <v>1</v>
      </c>
      <c r="J82" s="5">
        <f t="shared" si="87"/>
        <v>267.5</v>
      </c>
      <c r="K82" s="5">
        <f t="shared" si="75"/>
        <v>0</v>
      </c>
      <c r="L82" s="5">
        <f t="shared" si="76"/>
        <v>0</v>
      </c>
      <c r="M82" s="5">
        <f t="shared" si="77"/>
        <v>0</v>
      </c>
      <c r="N82" s="5">
        <f t="shared" si="78"/>
        <v>0</v>
      </c>
      <c r="O82" s="5">
        <f t="shared" si="79"/>
        <v>0</v>
      </c>
      <c r="P82" s="5">
        <f t="shared" si="80"/>
        <v>0</v>
      </c>
      <c r="Q82" s="5">
        <f t="shared" si="81"/>
        <v>0</v>
      </c>
      <c r="R82" s="5">
        <f t="shared" ref="R82:R87" si="88">IF(I82=$R$4,(E82+F82+G82-H82),0)</f>
        <v>0</v>
      </c>
      <c r="S82" s="5">
        <f t="shared" si="82"/>
        <v>0</v>
      </c>
      <c r="T82" s="5">
        <f t="shared" si="83"/>
        <v>0</v>
      </c>
      <c r="U82" s="5">
        <f t="shared" si="84"/>
        <v>0</v>
      </c>
      <c r="V82" s="5">
        <f t="shared" si="85"/>
        <v>0</v>
      </c>
      <c r="W82" s="5">
        <f t="shared" si="86"/>
        <v>0</v>
      </c>
    </row>
    <row r="83" spans="1:24" ht="15.75" hidden="1" customHeight="1">
      <c r="A83" s="127"/>
      <c r="B83" s="4"/>
      <c r="C83" s="28"/>
      <c r="D83" s="11"/>
      <c r="E83" s="59"/>
      <c r="F83" s="5"/>
      <c r="G83" s="5"/>
      <c r="H83" s="62"/>
      <c r="I83" s="16"/>
      <c r="J83" s="5">
        <f t="shared" si="87"/>
        <v>0</v>
      </c>
      <c r="K83" s="5">
        <f t="shared" si="75"/>
        <v>0</v>
      </c>
      <c r="L83" s="5">
        <f t="shared" si="76"/>
        <v>0</v>
      </c>
      <c r="M83" s="5">
        <f t="shared" si="77"/>
        <v>0</v>
      </c>
      <c r="N83" s="5">
        <f t="shared" si="78"/>
        <v>0</v>
      </c>
      <c r="O83" s="5">
        <f t="shared" si="79"/>
        <v>0</v>
      </c>
      <c r="P83" s="5">
        <f t="shared" si="80"/>
        <v>0</v>
      </c>
      <c r="Q83" s="5">
        <f t="shared" si="81"/>
        <v>0</v>
      </c>
      <c r="R83" s="5">
        <f t="shared" si="88"/>
        <v>0</v>
      </c>
      <c r="S83" s="5">
        <f t="shared" si="82"/>
        <v>0</v>
      </c>
      <c r="T83" s="5">
        <f t="shared" si="83"/>
        <v>0</v>
      </c>
      <c r="U83" s="5">
        <f t="shared" si="84"/>
        <v>0</v>
      </c>
      <c r="V83" s="5">
        <f t="shared" si="85"/>
        <v>0</v>
      </c>
      <c r="W83" s="5">
        <f t="shared" si="86"/>
        <v>0</v>
      </c>
    </row>
    <row r="84" spans="1:24" ht="15.75" hidden="1" customHeight="1">
      <c r="A84" s="127"/>
      <c r="B84" s="4"/>
      <c r="C84" s="28"/>
      <c r="D84" s="11"/>
      <c r="E84" s="59"/>
      <c r="F84" s="5"/>
      <c r="G84" s="5"/>
      <c r="H84" s="62"/>
      <c r="I84" s="16"/>
      <c r="J84" s="5">
        <f t="shared" si="87"/>
        <v>0</v>
      </c>
      <c r="K84" s="5">
        <f t="shared" si="75"/>
        <v>0</v>
      </c>
      <c r="L84" s="5">
        <f t="shared" si="76"/>
        <v>0</v>
      </c>
      <c r="M84" s="5">
        <f t="shared" si="77"/>
        <v>0</v>
      </c>
      <c r="N84" s="5">
        <f t="shared" si="78"/>
        <v>0</v>
      </c>
      <c r="O84" s="5">
        <f t="shared" si="79"/>
        <v>0</v>
      </c>
      <c r="P84" s="5">
        <f t="shared" si="80"/>
        <v>0</v>
      </c>
      <c r="Q84" s="5">
        <f t="shared" si="81"/>
        <v>0</v>
      </c>
      <c r="R84" s="5">
        <f t="shared" si="88"/>
        <v>0</v>
      </c>
      <c r="S84" s="5">
        <f t="shared" si="82"/>
        <v>0</v>
      </c>
      <c r="T84" s="5">
        <f t="shared" si="83"/>
        <v>0</v>
      </c>
      <c r="U84" s="5">
        <f t="shared" si="84"/>
        <v>0</v>
      </c>
      <c r="V84" s="5">
        <f t="shared" si="85"/>
        <v>0</v>
      </c>
      <c r="W84" s="5">
        <f t="shared" si="86"/>
        <v>0</v>
      </c>
    </row>
    <row r="85" spans="1:24" ht="15.75" hidden="1" customHeight="1">
      <c r="A85" s="127"/>
      <c r="B85" s="4"/>
      <c r="C85" s="28"/>
      <c r="D85" s="11"/>
      <c r="E85" s="59"/>
      <c r="F85" s="5"/>
      <c r="G85" s="5"/>
      <c r="H85" s="62"/>
      <c r="I85" s="16"/>
      <c r="J85" s="5">
        <f t="shared" si="87"/>
        <v>0</v>
      </c>
      <c r="K85" s="5">
        <f t="shared" si="75"/>
        <v>0</v>
      </c>
      <c r="L85" s="5">
        <f t="shared" si="76"/>
        <v>0</v>
      </c>
      <c r="M85" s="5">
        <f t="shared" si="77"/>
        <v>0</v>
      </c>
      <c r="N85" s="5">
        <f t="shared" si="78"/>
        <v>0</v>
      </c>
      <c r="O85" s="5">
        <f t="shared" si="79"/>
        <v>0</v>
      </c>
      <c r="P85" s="5">
        <f t="shared" si="80"/>
        <v>0</v>
      </c>
      <c r="Q85" s="5">
        <f t="shared" si="81"/>
        <v>0</v>
      </c>
      <c r="R85" s="5">
        <f t="shared" si="88"/>
        <v>0</v>
      </c>
      <c r="S85" s="5">
        <f t="shared" si="82"/>
        <v>0</v>
      </c>
      <c r="T85" s="5">
        <f t="shared" si="83"/>
        <v>0</v>
      </c>
      <c r="U85" s="5">
        <f t="shared" si="84"/>
        <v>0</v>
      </c>
      <c r="V85" s="5">
        <f t="shared" si="85"/>
        <v>0</v>
      </c>
      <c r="W85" s="5">
        <f t="shared" si="86"/>
        <v>0</v>
      </c>
    </row>
    <row r="86" spans="1:24" ht="15.75" hidden="1" customHeight="1">
      <c r="A86" s="127"/>
      <c r="B86" s="4"/>
      <c r="C86" s="28"/>
      <c r="D86" s="11"/>
      <c r="E86" s="59"/>
      <c r="F86" s="5"/>
      <c r="G86" s="5"/>
      <c r="H86" s="62"/>
      <c r="I86" s="16"/>
      <c r="J86" s="5">
        <f t="shared" si="87"/>
        <v>0</v>
      </c>
      <c r="K86" s="5">
        <f t="shared" si="75"/>
        <v>0</v>
      </c>
      <c r="L86" s="5">
        <f t="shared" si="76"/>
        <v>0</v>
      </c>
      <c r="M86" s="5">
        <f t="shared" si="77"/>
        <v>0</v>
      </c>
      <c r="N86" s="5">
        <f t="shared" si="78"/>
        <v>0</v>
      </c>
      <c r="O86" s="5">
        <f t="shared" si="79"/>
        <v>0</v>
      </c>
      <c r="P86" s="5">
        <f t="shared" si="80"/>
        <v>0</v>
      </c>
      <c r="Q86" s="5">
        <f t="shared" si="81"/>
        <v>0</v>
      </c>
      <c r="R86" s="5">
        <f t="shared" si="88"/>
        <v>0</v>
      </c>
      <c r="S86" s="5">
        <f t="shared" si="82"/>
        <v>0</v>
      </c>
      <c r="T86" s="5">
        <f t="shared" si="83"/>
        <v>0</v>
      </c>
      <c r="U86" s="5">
        <f t="shared" si="84"/>
        <v>0</v>
      </c>
      <c r="V86" s="5">
        <f t="shared" si="85"/>
        <v>0</v>
      </c>
      <c r="W86" s="5">
        <f t="shared" si="86"/>
        <v>0</v>
      </c>
    </row>
    <row r="87" spans="1:24" ht="15.75" hidden="1" customHeight="1">
      <c r="A87" s="127"/>
      <c r="B87" s="10"/>
      <c r="C87" s="18"/>
      <c r="D87" s="11"/>
      <c r="E87" s="59"/>
      <c r="F87" s="5"/>
      <c r="G87" s="5"/>
      <c r="H87" s="62"/>
      <c r="I87" s="16"/>
      <c r="J87" s="5">
        <f t="shared" ref="J87" si="89">IF(I87=$J$4,(E87+F87+G87-H87),0)</f>
        <v>0</v>
      </c>
      <c r="K87" s="5">
        <f t="shared" si="75"/>
        <v>0</v>
      </c>
      <c r="L87" s="5">
        <f t="shared" si="76"/>
        <v>0</v>
      </c>
      <c r="M87" s="5">
        <f t="shared" si="77"/>
        <v>0</v>
      </c>
      <c r="N87" s="5">
        <f t="shared" si="78"/>
        <v>0</v>
      </c>
      <c r="O87" s="5">
        <f t="shared" si="79"/>
        <v>0</v>
      </c>
      <c r="P87" s="5">
        <f t="shared" si="80"/>
        <v>0</v>
      </c>
      <c r="Q87" s="5">
        <f t="shared" si="81"/>
        <v>0</v>
      </c>
      <c r="R87" s="5">
        <f t="shared" si="88"/>
        <v>0</v>
      </c>
      <c r="S87" s="5">
        <f t="shared" si="82"/>
        <v>0</v>
      </c>
      <c r="T87" s="5">
        <f t="shared" si="83"/>
        <v>0</v>
      </c>
      <c r="U87" s="5">
        <f t="shared" si="84"/>
        <v>0</v>
      </c>
      <c r="V87" s="5">
        <f t="shared" si="85"/>
        <v>0</v>
      </c>
      <c r="W87" s="5">
        <f t="shared" si="86"/>
        <v>0</v>
      </c>
    </row>
    <row r="88" spans="1:24" ht="15.75" hidden="1" customHeight="1">
      <c r="A88" s="127"/>
      <c r="B88" s="10"/>
      <c r="C88" s="18"/>
      <c r="D88" s="11"/>
      <c r="E88" s="59"/>
      <c r="F88" s="5"/>
      <c r="G88" s="5"/>
      <c r="H88" s="62"/>
      <c r="I88" s="16"/>
      <c r="J88" s="5">
        <f t="shared" ref="J88" si="90">IF(I88=$J$4,(E88+F88+G88-H88),0)</f>
        <v>0</v>
      </c>
      <c r="K88" s="5">
        <f t="shared" ref="K88:K90" si="91">IF(I88=$K$4,(E88+F88+G88-H88),0)</f>
        <v>0</v>
      </c>
      <c r="L88" s="5">
        <f t="shared" ref="L88:L90" si="92">IF(I88=$L$4,(E88+F88+G88-H88),0)</f>
        <v>0</v>
      </c>
      <c r="M88" s="5">
        <f t="shared" ref="M88:M90" si="93">IF(I88=$M$4,(E88+F88+G88-H88),0)</f>
        <v>0</v>
      </c>
      <c r="N88" s="5">
        <f t="shared" ref="N88:N90" si="94">IF(I88=$N$4,(E88+F88+G88-H88),0)</f>
        <v>0</v>
      </c>
      <c r="O88" s="5">
        <f t="shared" ref="O88:O90" si="95">IF(I88=$O$4,(E88+F88+G88-H88),0)</f>
        <v>0</v>
      </c>
      <c r="P88" s="5">
        <f t="shared" ref="P88:P90" si="96">IF(I88=$P$4,(E88+F88+G88-H88),0)</f>
        <v>0</v>
      </c>
      <c r="Q88" s="5">
        <f t="shared" ref="Q88:Q90" si="97">IF(I88=$Q$4,(E88+F88+G88-H88),0)</f>
        <v>0</v>
      </c>
      <c r="R88" s="5">
        <f t="shared" ref="R88:R90" si="98">IF(I88=$R$4,(E88+F88+G88-H88),0)</f>
        <v>0</v>
      </c>
      <c r="S88" s="5">
        <f t="shared" ref="S88:S90" si="99">IF(I88=$S$4,(E88+F88+G88-H88),0)</f>
        <v>0</v>
      </c>
      <c r="T88" s="5">
        <f t="shared" ref="T88:T90" si="100">IF(I88=$T$4,(E88+F88+G88-H88),0)</f>
        <v>0</v>
      </c>
      <c r="U88" s="5">
        <f t="shared" ref="U88:U90" si="101">IF(I88=$U$4,(E88+F88+G88-H88),0)</f>
        <v>0</v>
      </c>
      <c r="V88" s="5">
        <f t="shared" ref="V88:V90" si="102">IF(I88=$V$4,(E88+F88+G88-H88),0)</f>
        <v>0</v>
      </c>
      <c r="W88" s="5">
        <f t="shared" ref="W88:W90" si="103">IF(I88=$W$4,(E88+F88+G88-H88),0)</f>
        <v>0</v>
      </c>
    </row>
    <row r="89" spans="1:24" ht="15.75" hidden="1" customHeight="1">
      <c r="A89" s="127"/>
      <c r="B89" s="10"/>
      <c r="C89" s="18"/>
      <c r="D89" s="11"/>
      <c r="E89" s="59"/>
      <c r="F89" s="5"/>
      <c r="G89" s="5"/>
      <c r="H89" s="62"/>
      <c r="I89" s="16"/>
      <c r="J89" s="5">
        <f>IF(I89=$J$4,(E89+F89+G89-H89),0)</f>
        <v>0</v>
      </c>
      <c r="K89" s="5">
        <f t="shared" ref="K89" si="104">IF(I89=$K$4,(E89+F89+G89-H89),0)</f>
        <v>0</v>
      </c>
      <c r="L89" s="5">
        <f t="shared" ref="L89" si="105">IF(I89=$L$4,(E89+F89+G89-H89),0)</f>
        <v>0</v>
      </c>
      <c r="M89" s="5">
        <f t="shared" ref="M89" si="106">IF(I89=$M$4,(E89+F89+G89-H89),0)</f>
        <v>0</v>
      </c>
      <c r="N89" s="5">
        <f t="shared" ref="N89" si="107">IF(I89=$N$4,(E89+F89+G89-H89),0)</f>
        <v>0</v>
      </c>
      <c r="O89" s="5">
        <f t="shared" ref="O89" si="108">IF(I89=$O$4,(E89+F89+G89-H89),0)</f>
        <v>0</v>
      </c>
      <c r="P89" s="5">
        <f t="shared" ref="P89" si="109">IF(I89=$P$4,(E89+F89+G89-H89),0)</f>
        <v>0</v>
      </c>
      <c r="Q89" s="5">
        <f t="shared" ref="Q89" si="110">IF(I89=$Q$4,(E89+F89+G89-H89),0)</f>
        <v>0</v>
      </c>
      <c r="R89" s="5">
        <f t="shared" ref="R89" si="111">IF(I89=$R$4,(E89+F89+G89-H89),0)</f>
        <v>0</v>
      </c>
      <c r="S89" s="5">
        <f t="shared" ref="S89" si="112">IF(I89=$S$4,(E89+F89+G89-H89),0)</f>
        <v>0</v>
      </c>
      <c r="T89" s="5">
        <f t="shared" ref="T89" si="113">IF(I89=$T$4,(E89+F89+G89-H89),0)</f>
        <v>0</v>
      </c>
      <c r="U89" s="5">
        <f t="shared" ref="U89" si="114">IF(I89=$U$4,(E89+F89+G89-H89),0)</f>
        <v>0</v>
      </c>
      <c r="V89" s="5">
        <f t="shared" ref="V89" si="115">IF(I89=$V$4,(E89+F89+G89-H89),0)</f>
        <v>0</v>
      </c>
      <c r="W89" s="5">
        <f t="shared" ref="W89" si="116">IF(I89=$W$4,(E89+F89+G89-H89),0)</f>
        <v>0</v>
      </c>
    </row>
    <row r="90" spans="1:24" ht="15.75" hidden="1" customHeight="1">
      <c r="A90" s="127"/>
      <c r="B90" s="10"/>
      <c r="C90" s="18"/>
      <c r="D90" s="11"/>
      <c r="E90" s="59"/>
      <c r="F90" s="5"/>
      <c r="G90" s="5"/>
      <c r="H90" s="62"/>
      <c r="I90" s="16"/>
      <c r="J90" s="5">
        <f>IF(I90=$J$4,(E90+F90+G90-H90),0)</f>
        <v>0</v>
      </c>
      <c r="K90" s="5">
        <f t="shared" si="91"/>
        <v>0</v>
      </c>
      <c r="L90" s="5">
        <f t="shared" si="92"/>
        <v>0</v>
      </c>
      <c r="M90" s="5">
        <f t="shared" si="93"/>
        <v>0</v>
      </c>
      <c r="N90" s="5">
        <f t="shared" si="94"/>
        <v>0</v>
      </c>
      <c r="O90" s="5">
        <f t="shared" si="95"/>
        <v>0</v>
      </c>
      <c r="P90" s="5">
        <f t="shared" si="96"/>
        <v>0</v>
      </c>
      <c r="Q90" s="5">
        <f t="shared" si="97"/>
        <v>0</v>
      </c>
      <c r="R90" s="5">
        <f t="shared" si="98"/>
        <v>0</v>
      </c>
      <c r="S90" s="5">
        <f t="shared" si="99"/>
        <v>0</v>
      </c>
      <c r="T90" s="5">
        <f t="shared" si="100"/>
        <v>0</v>
      </c>
      <c r="U90" s="5">
        <f t="shared" si="101"/>
        <v>0</v>
      </c>
      <c r="V90" s="5">
        <f t="shared" si="102"/>
        <v>0</v>
      </c>
      <c r="W90" s="5">
        <f t="shared" si="103"/>
        <v>0</v>
      </c>
    </row>
    <row r="91" spans="1:24" ht="15.75" hidden="1" customHeight="1">
      <c r="A91" s="127"/>
      <c r="B91" s="10"/>
      <c r="C91" s="18"/>
      <c r="D91" s="11"/>
      <c r="E91" s="59"/>
      <c r="F91" s="5"/>
      <c r="G91" s="5"/>
      <c r="H91" s="62"/>
      <c r="I91" s="16"/>
      <c r="J91" s="5">
        <f t="shared" si="87"/>
        <v>0</v>
      </c>
      <c r="K91" s="5">
        <f t="shared" si="63"/>
        <v>0</v>
      </c>
      <c r="L91" s="5">
        <f t="shared" si="64"/>
        <v>0</v>
      </c>
      <c r="M91" s="5">
        <f t="shared" si="65"/>
        <v>0</v>
      </c>
      <c r="N91" s="5">
        <f t="shared" si="66"/>
        <v>0</v>
      </c>
      <c r="O91" s="5">
        <f t="shared" si="67"/>
        <v>0</v>
      </c>
      <c r="P91" s="5">
        <f t="shared" si="68"/>
        <v>0</v>
      </c>
      <c r="Q91" s="5">
        <f t="shared" si="69"/>
        <v>0</v>
      </c>
      <c r="R91" s="5">
        <f t="shared" ref="R91" si="117">IF(I91=$R$4,(E91+F91+G91-H91),0)</f>
        <v>0</v>
      </c>
      <c r="S91" s="5">
        <f t="shared" si="70"/>
        <v>0</v>
      </c>
      <c r="T91" s="5">
        <f t="shared" si="71"/>
        <v>0</v>
      </c>
      <c r="U91" s="5">
        <f t="shared" si="72"/>
        <v>0</v>
      </c>
      <c r="V91" s="5">
        <f t="shared" si="73"/>
        <v>0</v>
      </c>
      <c r="W91" s="5">
        <f t="shared" si="74"/>
        <v>0</v>
      </c>
    </row>
    <row r="92" spans="1:24" ht="16.5" customHeight="1" thickBot="1">
      <c r="A92" s="127"/>
      <c r="B92" s="5"/>
      <c r="C92" s="30"/>
      <c r="D92" s="5"/>
      <c r="E92" s="60">
        <f>SUM(E7:E91)</f>
        <v>16127.469999999998</v>
      </c>
      <c r="F92" s="6">
        <f>SUM(F7:F91)</f>
        <v>0</v>
      </c>
      <c r="G92" s="6">
        <f>SUM(G7:G91)</f>
        <v>0</v>
      </c>
      <c r="H92" s="63">
        <f>SUM(H7:H91)</f>
        <v>570.41166666666663</v>
      </c>
      <c r="I92" s="5"/>
      <c r="J92" s="6">
        <f>SUM(J7:J91)</f>
        <v>2881.86</v>
      </c>
      <c r="K92" s="6">
        <f t="shared" ref="K92:W92" si="118">SUM(K7:K91)</f>
        <v>4224.78</v>
      </c>
      <c r="L92" s="6">
        <f t="shared" si="118"/>
        <v>486.10833333333335</v>
      </c>
      <c r="M92" s="6">
        <f t="shared" si="118"/>
        <v>0</v>
      </c>
      <c r="N92" s="6">
        <f t="shared" si="118"/>
        <v>0</v>
      </c>
      <c r="O92" s="6">
        <f t="shared" si="118"/>
        <v>713.68</v>
      </c>
      <c r="P92" s="6">
        <f t="shared" si="118"/>
        <v>30</v>
      </c>
      <c r="Q92" s="6">
        <f t="shared" si="118"/>
        <v>144</v>
      </c>
      <c r="R92" s="6">
        <f t="shared" si="118"/>
        <v>5737.76</v>
      </c>
      <c r="S92" s="6">
        <f t="shared" si="118"/>
        <v>0</v>
      </c>
      <c r="T92" s="6">
        <f t="shared" si="118"/>
        <v>0</v>
      </c>
      <c r="U92" s="6">
        <f t="shared" si="118"/>
        <v>1238.8699999999999</v>
      </c>
      <c r="V92" s="6">
        <f t="shared" si="118"/>
        <v>0</v>
      </c>
      <c r="W92" s="191">
        <f t="shared" si="118"/>
        <v>100</v>
      </c>
    </row>
    <row r="93" spans="1:24" ht="24.75" customHeight="1" thickTop="1">
      <c r="C93" s="27" t="s">
        <v>199</v>
      </c>
      <c r="E93" s="57">
        <f>SUM(E92:G92)-(H92+SUM(J92:W92))</f>
        <v>0</v>
      </c>
      <c r="F93" s="7"/>
      <c r="H93" s="7"/>
      <c r="I93" s="1"/>
      <c r="J93" s="188" t="s">
        <v>239</v>
      </c>
      <c r="K93" s="188" t="s">
        <v>239</v>
      </c>
      <c r="L93" s="189" t="s">
        <v>239</v>
      </c>
      <c r="M93" s="189"/>
      <c r="N93" s="189"/>
      <c r="O93" s="189" t="s">
        <v>239</v>
      </c>
      <c r="P93" s="189" t="s">
        <v>239</v>
      </c>
      <c r="Q93" s="189" t="s">
        <v>239</v>
      </c>
      <c r="R93" s="189" t="s">
        <v>239</v>
      </c>
      <c r="S93" s="189"/>
      <c r="T93" s="189"/>
      <c r="U93" s="189" t="s">
        <v>239</v>
      </c>
      <c r="V93" s="189">
        <f>SUM(V94:V100)</f>
        <v>0</v>
      </c>
      <c r="W93" s="187"/>
    </row>
    <row r="94" spans="1:24" ht="15.75" customHeight="1">
      <c r="I94" s="1"/>
      <c r="J94" s="102">
        <f>SUM(H92:W92)</f>
        <v>16127.470000000001</v>
      </c>
      <c r="K94" s="5"/>
      <c r="L94" s="5"/>
      <c r="M94" s="5"/>
      <c r="O94" s="5" t="s">
        <v>80</v>
      </c>
      <c r="P94" s="5"/>
      <c r="Q94" s="5"/>
      <c r="R94" s="5"/>
      <c r="S94" s="5"/>
      <c r="T94" s="5"/>
      <c r="U94" s="5"/>
      <c r="V94" s="5"/>
    </row>
    <row r="95" spans="1:24" ht="15.75" customHeight="1">
      <c r="D95" s="133"/>
      <c r="E95" s="57" t="s">
        <v>221</v>
      </c>
      <c r="I95" s="1"/>
      <c r="J95" s="5"/>
      <c r="K95" s="5"/>
      <c r="L95" s="5"/>
      <c r="M95" s="5"/>
      <c r="O95" s="5" t="s">
        <v>81</v>
      </c>
      <c r="P95" s="5"/>
      <c r="Q95" s="5"/>
      <c r="R95" s="5"/>
      <c r="S95" s="5"/>
      <c r="T95" s="5"/>
      <c r="U95" s="5"/>
      <c r="V95" s="5">
        <f>V22</f>
        <v>0</v>
      </c>
      <c r="X95" s="7"/>
    </row>
    <row r="96" spans="1:24" ht="15.75" customHeight="1">
      <c r="D96" s="139"/>
      <c r="E96" s="57" t="s">
        <v>223</v>
      </c>
      <c r="I96" s="1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>
        <f>V24</f>
        <v>0</v>
      </c>
    </row>
    <row r="97" spans="2:22" ht="15.75" customHeight="1">
      <c r="I97" s="1"/>
      <c r="J97" s="5">
        <v>16027.47</v>
      </c>
      <c r="K97" s="5" t="s">
        <v>239</v>
      </c>
      <c r="L97" s="5"/>
      <c r="M97" s="5"/>
      <c r="N97" s="5"/>
      <c r="O97" s="5"/>
      <c r="P97" s="5"/>
      <c r="Q97" s="5"/>
      <c r="R97" s="5"/>
      <c r="S97" s="5"/>
      <c r="T97" s="5"/>
      <c r="U97" s="5"/>
      <c r="V97" s="5">
        <f>V49</f>
        <v>0</v>
      </c>
    </row>
    <row r="98" spans="2:22" ht="15.75" customHeight="1">
      <c r="I98" s="1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>
        <f>V50</f>
        <v>0</v>
      </c>
    </row>
    <row r="99" spans="2:22" ht="15.75" customHeight="1"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2:22" ht="15.75" customHeight="1"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22" ht="15.75" customHeight="1"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2:22" ht="15.75" customHeight="1">
      <c r="B102" s="192" t="s">
        <v>248</v>
      </c>
      <c r="C102" s="193"/>
      <c r="D102" s="192" t="s">
        <v>249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2:22" ht="15.75" customHeight="1"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22" ht="15.75" customHeight="1"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2:22" ht="15.75" customHeight="1"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2:22" ht="15.75" customHeight="1"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22" ht="15.75" customHeight="1"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2:22" ht="15.75" customHeight="1"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2:22" ht="15.75" customHeight="1"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2:22" ht="15.75" customHeight="1"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2:22" ht="15.75" customHeight="1"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2:22" ht="15.75" customHeight="1"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0:22" ht="15.75" customHeight="1"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0:22" ht="15.75" customHeight="1"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0:22" ht="15.75" customHeight="1"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0:22" ht="15.75" customHeight="1"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0:22" ht="15.75" customHeight="1"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0:22" ht="15.75" customHeight="1"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0:22" ht="15.75" customHeight="1"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0:22" ht="15.75" customHeight="1"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0:22" ht="15.75" customHeight="1"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0:22" ht="15.75" customHeight="1"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0:22" ht="15.75" customHeight="1"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0:22" ht="15.75" customHeight="1"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0:22" ht="15.75" customHeight="1"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0:22" ht="15.75" customHeight="1"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0:22" ht="15.75" customHeight="1"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0:22" ht="15.75" customHeight="1"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0:22" ht="15.75" customHeight="1"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0:22" ht="15.75" customHeight="1"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0:22" ht="15.75" customHeight="1"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0:22" ht="15.75" customHeight="1"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0:22" ht="15.75" customHeight="1"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0:22" ht="15.75" customHeight="1"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0:22" ht="15.75" customHeight="1"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0:22" ht="15.75" customHeight="1"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0:22" ht="15.75" customHeight="1"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0:22" ht="15.75" customHeight="1"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0:22" ht="15.75" customHeight="1"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0:22" ht="15.75" customHeight="1"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0:22" ht="15.75" customHeight="1"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0:22" ht="15.75" customHeight="1"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0:22" ht="15.75" customHeight="1"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0:22" ht="15.75" customHeight="1"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0:22" ht="15.75" customHeight="1"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0:22" ht="15.75" customHeight="1"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0:22" ht="15.75" customHeight="1"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0:22" ht="15.75" customHeight="1"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0:22" ht="15.75" customHeight="1"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0:22" ht="15.75" customHeight="1"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0:22" ht="15.75" customHeight="1"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0:22" ht="15.75" customHeight="1"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0:22" ht="15.75" customHeight="1"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0:22" ht="15.75" customHeight="1"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0:22" ht="15.75" customHeight="1"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0:22" ht="15.75" customHeight="1"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0:22" ht="15.75" customHeight="1"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0:22" ht="15.75" customHeight="1"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0:22" ht="15.75" customHeight="1"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0:22" ht="15.75" customHeight="1"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0:22" ht="15.75" customHeight="1"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0:22" ht="15.75" customHeight="1"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0:22" ht="15.75" customHeight="1"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0:22" ht="15.75" customHeight="1"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0:22" ht="15.75" customHeight="1"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0:22" ht="15.75" customHeight="1"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0:22" ht="15.75" customHeight="1"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0:22" ht="15.75" customHeight="1"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0:22" ht="15.75" customHeight="1"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0:22" ht="15.75" customHeight="1"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0:22" ht="15.75" customHeight="1"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0:22" ht="15.75" customHeight="1"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0:22" ht="15.75" customHeight="1"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0:22" ht="15.75" customHeight="1"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0:22" ht="15.75" customHeight="1"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0:22" ht="15.75" customHeight="1"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0:22" ht="15.75" customHeight="1"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0:22" ht="15.75" customHeight="1"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0:22" ht="15.75" customHeight="1"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0:22" ht="15.75" customHeight="1"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0:22" ht="15.75" customHeight="1"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0:22" ht="15.75" customHeight="1"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0:22" ht="15.75" customHeight="1"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0:22" ht="15.75" customHeight="1"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0:22" ht="15.75" customHeight="1"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0:22" ht="15.75" customHeight="1"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0:22" ht="15.75" customHeight="1"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0:22" ht="15.75" customHeight="1"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0:22" ht="15.75" customHeight="1"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0:22" ht="15.75" customHeight="1"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0:22" ht="15.75" customHeight="1"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0:22" ht="15.75" customHeight="1"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0:22" ht="15.75" customHeight="1"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0:22" ht="15.75" customHeight="1"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0:22" ht="15.75" customHeight="1"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0:22" ht="15.75" customHeight="1"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0:22" ht="15.75" customHeight="1"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0:22" ht="15.75" customHeight="1"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0:22" ht="15.75" customHeight="1"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0:22" ht="15.75" customHeight="1"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0:22" ht="15.75" customHeight="1"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0:22" ht="15.75" customHeight="1"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0:22" ht="15.75" customHeight="1"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0:22" ht="15.75" customHeight="1"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0:22" ht="15.75" customHeight="1"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0:22" ht="15.75" customHeight="1"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0:22" ht="15.75" customHeight="1"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0:22" ht="15.75" customHeight="1"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0:22" ht="15.75" customHeight="1"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0:22" ht="15.75" customHeight="1"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0:22" ht="15.75" customHeight="1"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0:22" ht="15.75" customHeight="1"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0:22" ht="15.75" customHeight="1"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0:22" ht="15.75" customHeight="1"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0:22" ht="15.75" customHeight="1"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0:22" ht="15.75" customHeight="1"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0:22" ht="15.75" customHeight="1"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0:22" ht="15.75" customHeight="1"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0:22" ht="15.75" customHeight="1"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0:22" ht="15.75" customHeight="1"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0:22" ht="15.75" customHeight="1"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0:22" ht="15.75" customHeight="1"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0:22" ht="15.75" customHeight="1"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0:22" ht="15.75" customHeight="1"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0:22" ht="15.75" customHeight="1"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0:22" ht="15.75" customHeight="1"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0:22" ht="15.75" customHeight="1"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0:22" ht="15.75" customHeight="1"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0:22" ht="15.75" customHeight="1"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0:22" ht="15.75" customHeight="1"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0:22" ht="15.75" customHeight="1"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0:22" ht="15.75" customHeight="1"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0:22" ht="15.75" customHeight="1"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0:22" ht="15.75" customHeight="1"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0:22" ht="15.75" customHeight="1"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0:22" ht="15.75" customHeight="1"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0:22" ht="15.75" customHeight="1"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0:22" ht="15.75" customHeight="1"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0:22" ht="15.75" customHeight="1"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0:22" ht="15.75" customHeight="1"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0:22" ht="15.75" customHeight="1"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0:22" ht="15.75" customHeight="1"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0:22" ht="15.75" customHeight="1"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0:22" ht="15.75" customHeight="1"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0:22" ht="15.75" customHeight="1"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0:22" ht="15.75" customHeight="1"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0:22" ht="15.75" customHeight="1"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0:22" ht="15.75" customHeight="1"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0:22" ht="15.75" customHeight="1"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0:22" ht="15.75" customHeight="1"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0:22" ht="15.75" customHeight="1"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0:22" ht="15.75" customHeight="1"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0:22" ht="15.75" customHeight="1"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0:22" ht="15.75" customHeight="1"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0:22" ht="15.75" customHeight="1"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0:22" ht="15.75" customHeight="1"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0:22" ht="15.75" customHeight="1"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0:22" ht="15.75" customHeight="1"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0:22" ht="15.75" customHeight="1"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0:22" ht="15.75" customHeight="1"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0:22" ht="15.75" customHeight="1"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0:22" ht="15.75" customHeight="1"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0:22" ht="15.75" customHeight="1"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0:22" ht="15.75" customHeight="1"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0:22" ht="15.75" customHeight="1"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0:22" ht="15.75" customHeight="1"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0:22" ht="15.75" customHeight="1"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0:22" ht="15.75" customHeight="1"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0:22" ht="15.75" customHeight="1"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0:22" ht="15.75" customHeight="1"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0:22" ht="15.75" customHeight="1"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0:22" ht="15.75" customHeight="1"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0:22" ht="15.75" customHeight="1"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0:22" ht="15.75" customHeight="1"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0:22" ht="15.75" customHeight="1"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0:22" ht="15.75" customHeight="1"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0:22" ht="15.75" customHeight="1"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0:22" ht="15.75" customHeight="1"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0:22" ht="15.75" customHeight="1"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0:22" ht="15.75" customHeight="1"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0:22" ht="15.75" customHeight="1"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0:22" ht="15.75" customHeight="1"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0:22" ht="15.75" customHeight="1"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0:22" ht="15.75" customHeight="1"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0:22" ht="15.75" customHeight="1"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0:22" ht="15.75" customHeight="1"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0:22" ht="15.75" customHeight="1"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0:22" ht="15.75" customHeight="1"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0:22" ht="15.75" customHeight="1"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0:22" ht="15.75" customHeight="1"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0:22" ht="15.75" customHeight="1"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0:22" ht="15.75" customHeight="1"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0:22" ht="15.75" customHeight="1"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0:22" ht="15.75" customHeight="1"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0:22" ht="15.75" customHeight="1"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0:22" ht="15.75" customHeight="1"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0:22" ht="15.75" customHeight="1"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0:22" ht="15.75" customHeight="1"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0:22" ht="15.75" customHeight="1"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0:22" ht="15.75" customHeight="1"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0:22" ht="15.75" customHeight="1"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0:22" ht="15.75" customHeight="1"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0:22" ht="15.75" customHeight="1"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0:22" ht="15.75" customHeight="1"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0:22" ht="15.75" customHeight="1"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0:22" ht="15.75" customHeight="1"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0:22" ht="15.75" customHeight="1"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0:22" ht="15.75" customHeight="1"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0:22" ht="15.75" customHeight="1"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0:22" ht="15.75" customHeight="1"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0:22" ht="15.75" customHeight="1"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0:22" ht="15.75" customHeight="1"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0:22" ht="15.75" customHeight="1"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0:22" ht="15.75" customHeight="1"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0:22" ht="15.75" customHeight="1"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0:22" ht="15.75" customHeight="1"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0:22" ht="15.75" customHeight="1"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0:22" ht="15.75" customHeight="1"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0:22" ht="15.75" customHeight="1"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0:22" ht="15.75" customHeight="1"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0:22" ht="15.75" customHeight="1"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0:22" ht="15.75" customHeight="1"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0:22" ht="15.75" customHeight="1"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0:22" ht="15.75" customHeight="1"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0:22" ht="15.75" customHeight="1"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0:22" ht="15.75" customHeight="1"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0:22" ht="15.75" customHeight="1"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0:22" ht="15.75" customHeight="1"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0:22" ht="15.75" customHeight="1"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0:22" ht="15.75" customHeight="1"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0:22" ht="15.75" customHeight="1"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0:22" ht="15.75" customHeight="1"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0:22" ht="15.75" customHeight="1"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0:22" ht="15.75" customHeight="1"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0:22" ht="15.75" customHeight="1"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0:22" ht="15.75" customHeight="1"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0:22" ht="15.75" customHeight="1"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0:22" ht="15.75" customHeight="1"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0:22" ht="15.75" customHeight="1"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0:22" ht="15.75" customHeight="1"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0:22" ht="15.75" customHeight="1"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0:22" ht="15.75" customHeight="1"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0:22" ht="15.75" customHeight="1"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0:22" ht="15.75" customHeight="1"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0:22" ht="15.75" customHeight="1"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0:22" ht="15.75" customHeight="1"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0:22" ht="15.75" customHeight="1"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0:22" ht="15.75" customHeight="1"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0:22" ht="15.75" customHeight="1"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0:22" ht="15.75" customHeight="1"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0:22" ht="15.75" customHeight="1"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</sheetData>
  <sortState xmlns:xlrd2="http://schemas.microsoft.com/office/spreadsheetml/2017/richdata2" ref="A7:I14">
    <sortCondition ref="A7"/>
  </sortState>
  <phoneticPr fontId="0" type="noConversion"/>
  <conditionalFormatting sqref="C7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C8:C11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/>
  <pageMargins left="0" right="0" top="0.39000000000000007" bottom="0" header="0" footer="0"/>
  <pageSetup paperSize="9" scale="44" orientation="landscape" r:id="rId1"/>
  <headerFooter alignWithMargins="0">
    <oddHeader>&amp;R&amp;"Arial,Italic"&amp;8Page&amp;P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8"/>
  <sheetViews>
    <sheetView zoomScale="130" zoomScaleNormal="130" workbookViewId="0">
      <selection activeCell="J19" sqref="J19"/>
    </sheetView>
  </sheetViews>
  <sheetFormatPr defaultColWidth="11.44140625" defaultRowHeight="14.4"/>
  <cols>
    <col min="1" max="1" width="11.44140625" style="48" customWidth="1"/>
    <col min="2" max="2" width="9.21875" style="48" customWidth="1"/>
    <col min="3" max="3" width="9.77734375" style="48" customWidth="1"/>
    <col min="4" max="4" width="12" style="48" customWidth="1"/>
    <col min="5" max="5" width="8.44140625" style="48" customWidth="1"/>
    <col min="6" max="6" width="8.77734375" style="48" customWidth="1"/>
    <col min="7" max="7" width="10.77734375" style="48" bestFit="1" customWidth="1"/>
    <col min="8" max="8" width="9.44140625" style="48" customWidth="1"/>
    <col min="9" max="16384" width="11.44140625" style="48"/>
  </cols>
  <sheetData>
    <row r="1" spans="1:10">
      <c r="A1" s="47" t="s">
        <v>122</v>
      </c>
    </row>
    <row r="2" spans="1:10">
      <c r="A2" s="47" t="s">
        <v>160</v>
      </c>
      <c r="G2" s="48" t="s">
        <v>268</v>
      </c>
    </row>
    <row r="3" spans="1:10" ht="18" customHeight="1">
      <c r="A3" s="47" t="s">
        <v>48</v>
      </c>
    </row>
    <row r="4" spans="1:10" ht="6" customHeight="1"/>
    <row r="5" spans="1:10">
      <c r="D5" s="185" t="s">
        <v>9</v>
      </c>
      <c r="E5" s="12"/>
      <c r="F5" s="12"/>
      <c r="G5" s="185" t="s">
        <v>9</v>
      </c>
      <c r="H5" s="12"/>
      <c r="I5" s="12"/>
      <c r="J5" s="52"/>
    </row>
    <row r="6" spans="1:10">
      <c r="D6" s="185" t="s">
        <v>190</v>
      </c>
      <c r="E6" s="185" t="s">
        <v>49</v>
      </c>
      <c r="F6" s="185" t="s">
        <v>50</v>
      </c>
      <c r="G6" s="185" t="s">
        <v>189</v>
      </c>
      <c r="H6" s="12"/>
      <c r="I6" s="12"/>
      <c r="J6" s="52"/>
    </row>
    <row r="7" spans="1:10">
      <c r="A7" s="49" t="s">
        <v>51</v>
      </c>
      <c r="D7" s="50"/>
      <c r="E7" s="50"/>
      <c r="F7" s="50"/>
      <c r="G7" s="50"/>
    </row>
    <row r="8" spans="1:10">
      <c r="A8" s="48" t="s">
        <v>143</v>
      </c>
      <c r="D8" s="50"/>
      <c r="E8" s="50"/>
      <c r="F8" s="50"/>
      <c r="G8" s="50">
        <f>D8+E8-F8</f>
        <v>0</v>
      </c>
    </row>
    <row r="9" spans="1:10">
      <c r="A9" s="48" t="s">
        <v>141</v>
      </c>
      <c r="D9" s="50"/>
      <c r="E9" s="50"/>
      <c r="F9" s="50"/>
      <c r="G9" s="50">
        <f>D9+E9-F9</f>
        <v>0</v>
      </c>
    </row>
    <row r="10" spans="1:10">
      <c r="A10" s="48" t="s">
        <v>144</v>
      </c>
      <c r="D10" s="50"/>
      <c r="E10" s="50"/>
      <c r="F10" s="50"/>
      <c r="G10" s="50">
        <v>0</v>
      </c>
    </row>
    <row r="11" spans="1:10">
      <c r="A11" s="48" t="s">
        <v>145</v>
      </c>
      <c r="D11" s="50"/>
      <c r="E11" s="50"/>
      <c r="F11" s="50"/>
      <c r="G11" s="50">
        <v>0</v>
      </c>
    </row>
    <row r="12" spans="1:10" ht="11.25" customHeight="1">
      <c r="D12" s="50"/>
      <c r="E12" s="50"/>
      <c r="F12" s="50"/>
      <c r="G12" s="50"/>
    </row>
    <row r="13" spans="1:10">
      <c r="A13" s="49" t="s">
        <v>52</v>
      </c>
      <c r="D13" s="50"/>
      <c r="E13" s="50"/>
      <c r="F13" s="50"/>
      <c r="G13" s="50"/>
    </row>
    <row r="14" spans="1:10">
      <c r="A14" s="48" t="s">
        <v>139</v>
      </c>
      <c r="C14" s="48">
        <v>11865.65</v>
      </c>
      <c r="D14" s="50"/>
      <c r="E14" s="50"/>
      <c r="F14" s="50"/>
      <c r="G14" s="50">
        <f>D14+E14-F14</f>
        <v>0</v>
      </c>
    </row>
    <row r="15" spans="1:10">
      <c r="A15" s="48" t="s">
        <v>53</v>
      </c>
      <c r="C15" s="48">
        <v>1299.98</v>
      </c>
      <c r="D15" s="50"/>
      <c r="E15" s="50"/>
      <c r="F15" s="50"/>
      <c r="G15" s="50">
        <f t="shared" ref="G15:G22" si="0">D15+E15-F15</f>
        <v>0</v>
      </c>
    </row>
    <row r="16" spans="1:10">
      <c r="A16" s="48" t="s">
        <v>140</v>
      </c>
      <c r="C16" s="95">
        <v>1270</v>
      </c>
      <c r="D16" s="50"/>
      <c r="E16" s="50"/>
      <c r="F16" s="50"/>
      <c r="G16" s="50">
        <f t="shared" si="0"/>
        <v>0</v>
      </c>
    </row>
    <row r="17" spans="1:7">
      <c r="A17" s="48" t="s">
        <v>146</v>
      </c>
      <c r="D17" s="50">
        <f>14725.63-290</f>
        <v>14435.63</v>
      </c>
      <c r="E17" s="50"/>
      <c r="F17" s="50"/>
      <c r="G17" s="50">
        <f>D17+E17-F17</f>
        <v>14435.63</v>
      </c>
    </row>
    <row r="18" spans="1:7" ht="17.25" customHeight="1">
      <c r="A18" s="48" t="s">
        <v>147</v>
      </c>
      <c r="D18" s="50">
        <v>8885.34</v>
      </c>
      <c r="E18" s="50"/>
      <c r="F18" s="50"/>
      <c r="G18" s="50">
        <f t="shared" si="0"/>
        <v>8885.34</v>
      </c>
    </row>
    <row r="19" spans="1:7">
      <c r="A19" s="48" t="s">
        <v>142</v>
      </c>
      <c r="D19" s="50">
        <f>1900*2</f>
        <v>3800</v>
      </c>
      <c r="E19" s="50"/>
      <c r="F19" s="50"/>
      <c r="G19" s="50">
        <f t="shared" si="0"/>
        <v>3800</v>
      </c>
    </row>
    <row r="20" spans="1:7">
      <c r="A20" s="48" t="s">
        <v>148</v>
      </c>
      <c r="D20" s="50">
        <v>5005.22</v>
      </c>
      <c r="E20" s="50"/>
      <c r="F20" s="50"/>
      <c r="G20" s="50">
        <f t="shared" si="0"/>
        <v>5005.22</v>
      </c>
    </row>
    <row r="21" spans="1:7" ht="18.75" customHeight="1">
      <c r="A21" s="49" t="s">
        <v>54</v>
      </c>
      <c r="D21" s="50"/>
      <c r="E21" s="50"/>
      <c r="F21" s="50"/>
      <c r="G21" s="50"/>
    </row>
    <row r="22" spans="1:7">
      <c r="A22" s="48" t="s">
        <v>55</v>
      </c>
      <c r="D22" s="50">
        <v>41668.629999999997</v>
      </c>
      <c r="E22" s="50"/>
      <c r="F22" s="50"/>
      <c r="G22" s="50">
        <f t="shared" si="0"/>
        <v>41668.629999999997</v>
      </c>
    </row>
    <row r="23" spans="1:7">
      <c r="A23" s="48" t="s">
        <v>149</v>
      </c>
      <c r="D23" s="50">
        <v>3662.18</v>
      </c>
      <c r="E23" s="50"/>
      <c r="F23" s="50"/>
      <c r="G23" s="50">
        <f>D23+E23-F23</f>
        <v>3662.18</v>
      </c>
    </row>
    <row r="24" spans="1:7">
      <c r="A24" s="48" t="s">
        <v>96</v>
      </c>
      <c r="D24" s="50">
        <v>1750</v>
      </c>
      <c r="E24" s="50"/>
      <c r="F24" s="50"/>
      <c r="G24" s="50">
        <f t="shared" ref="G24:G25" si="1">D24+E24-F24</f>
        <v>1750</v>
      </c>
    </row>
    <row r="25" spans="1:7">
      <c r="A25" s="48" t="s">
        <v>191</v>
      </c>
      <c r="D25" s="50">
        <v>0</v>
      </c>
      <c r="E25" s="50">
        <v>500</v>
      </c>
      <c r="F25" s="50"/>
      <c r="G25" s="50">
        <f t="shared" si="1"/>
        <v>500</v>
      </c>
    </row>
    <row r="26" spans="1:7" ht="18.75" customHeight="1">
      <c r="A26" s="49" t="s">
        <v>150</v>
      </c>
      <c r="D26" s="50"/>
      <c r="E26" s="199"/>
      <c r="F26" s="50"/>
      <c r="G26" s="50"/>
    </row>
    <row r="27" spans="1:7">
      <c r="A27" s="48" t="s">
        <v>151</v>
      </c>
      <c r="D27" s="50">
        <v>0</v>
      </c>
      <c r="E27" s="50"/>
      <c r="F27" s="50"/>
      <c r="G27" s="50">
        <f t="shared" ref="G27" si="2">D27+E27-F27</f>
        <v>0</v>
      </c>
    </row>
    <row r="28" spans="1:7" ht="13.5" customHeight="1">
      <c r="D28" s="50"/>
      <c r="E28" s="50"/>
      <c r="F28" s="50"/>
      <c r="G28" s="50"/>
    </row>
    <row r="29" spans="1:7" ht="12" customHeight="1">
      <c r="D29" s="50"/>
      <c r="E29" s="50"/>
      <c r="F29" s="50"/>
      <c r="G29" s="50"/>
    </row>
    <row r="30" spans="1:7">
      <c r="D30" s="50"/>
      <c r="E30" s="50"/>
      <c r="F30" s="50"/>
      <c r="G30" s="50"/>
    </row>
    <row r="31" spans="1:7" ht="15" thickBot="1">
      <c r="D31" s="51">
        <f>SUM(D8:D30)</f>
        <v>79207</v>
      </c>
      <c r="E31" s="51">
        <f>SUM(E8:E30)</f>
        <v>500</v>
      </c>
      <c r="F31" s="51">
        <f>SUM(F8:F30)</f>
        <v>0</v>
      </c>
      <c r="G31" s="51">
        <f>SUM(G8:G30)</f>
        <v>79707</v>
      </c>
    </row>
    <row r="32" spans="1:7" ht="15" thickTop="1">
      <c r="D32" s="50"/>
      <c r="E32" s="50"/>
      <c r="F32" s="50"/>
      <c r="G32" s="50"/>
    </row>
    <row r="33" spans="4:7">
      <c r="D33" s="50"/>
      <c r="E33" s="50"/>
      <c r="F33" s="50"/>
      <c r="G33" s="50"/>
    </row>
    <row r="34" spans="4:7">
      <c r="D34" s="50"/>
      <c r="E34" s="50"/>
      <c r="F34" s="50"/>
      <c r="G34" s="50"/>
    </row>
    <row r="35" spans="4:7">
      <c r="D35" s="50"/>
      <c r="E35" s="50"/>
      <c r="F35" s="50"/>
      <c r="G35" s="50"/>
    </row>
    <row r="36" spans="4:7">
      <c r="D36" s="50"/>
      <c r="E36" s="50"/>
      <c r="F36" s="50"/>
      <c r="G36" s="50"/>
    </row>
    <row r="37" spans="4:7">
      <c r="D37" s="50"/>
      <c r="E37" s="50"/>
      <c r="F37" s="50"/>
      <c r="G37" s="50"/>
    </row>
    <row r="38" spans="4:7">
      <c r="D38" s="50"/>
      <c r="E38" s="50"/>
      <c r="F38" s="50"/>
      <c r="G38" s="50"/>
    </row>
  </sheetData>
  <phoneticPr fontId="3" type="noConversion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4"/>
  <sheetViews>
    <sheetView zoomScale="93" zoomScaleNormal="93" workbookViewId="0">
      <selection activeCell="K23" sqref="K23"/>
    </sheetView>
  </sheetViews>
  <sheetFormatPr defaultColWidth="11.44140625" defaultRowHeight="14.4"/>
  <cols>
    <col min="1" max="1" width="11.44140625" style="13" customWidth="1"/>
    <col min="2" max="2" width="13.21875" style="13" customWidth="1"/>
    <col min="3" max="5" width="12.77734375" style="13" customWidth="1"/>
    <col min="6" max="16384" width="11.44140625" style="13"/>
  </cols>
  <sheetData>
    <row r="1" spans="1:8">
      <c r="C1" s="205"/>
      <c r="D1" s="205"/>
      <c r="E1" s="205"/>
      <c r="F1" s="205"/>
    </row>
    <row r="2" spans="1:8">
      <c r="B2" s="205" t="s">
        <v>160</v>
      </c>
      <c r="C2" s="205"/>
      <c r="D2" s="205"/>
      <c r="E2" s="205"/>
      <c r="F2" s="205"/>
      <c r="G2" s="205"/>
    </row>
    <row r="3" spans="1:8">
      <c r="C3" s="205"/>
      <c r="D3" s="205"/>
      <c r="E3" s="205"/>
      <c r="F3" s="205"/>
    </row>
    <row r="6" spans="1:8">
      <c r="A6" s="206" t="s">
        <v>15</v>
      </c>
      <c r="B6" s="206"/>
      <c r="C6" s="15">
        <v>43921</v>
      </c>
      <c r="D6" s="15">
        <v>44286</v>
      </c>
      <c r="E6" s="15">
        <v>44651</v>
      </c>
      <c r="F6" s="13" t="s">
        <v>126</v>
      </c>
    </row>
    <row r="8" spans="1:8">
      <c r="A8" s="13" t="s">
        <v>16</v>
      </c>
      <c r="C8" s="54">
        <v>48724</v>
      </c>
      <c r="D8" s="54">
        <v>55528</v>
      </c>
      <c r="E8" s="54">
        <f>D20</f>
        <v>64071.5</v>
      </c>
      <c r="F8" s="54">
        <f>E8-D8</f>
        <v>8543.5</v>
      </c>
      <c r="G8" s="55">
        <f>F8/D8</f>
        <v>0.15385931421985305</v>
      </c>
    </row>
    <row r="10" spans="1:8">
      <c r="A10" s="13" t="s">
        <v>17</v>
      </c>
      <c r="C10" s="56">
        <v>17000</v>
      </c>
      <c r="D10" s="56">
        <v>17964</v>
      </c>
      <c r="E10" s="56">
        <f>Accounts!O5</f>
        <v>17964</v>
      </c>
      <c r="F10" s="54">
        <f>E10-D10</f>
        <v>0</v>
      </c>
      <c r="G10" s="55">
        <f>F10/D10</f>
        <v>0</v>
      </c>
    </row>
    <row r="11" spans="1:8">
      <c r="C11" s="56"/>
      <c r="D11" s="56"/>
      <c r="E11" s="56"/>
    </row>
    <row r="12" spans="1:8">
      <c r="A12" s="13" t="s">
        <v>18</v>
      </c>
      <c r="C12" s="56">
        <v>3478</v>
      </c>
      <c r="D12" s="56">
        <v>7.6599999999998545</v>
      </c>
      <c r="E12" s="56">
        <f>Accounts!O6</f>
        <v>3476.0299999999988</v>
      </c>
      <c r="F12" s="54">
        <f>E12-D12</f>
        <v>3468.369999999999</v>
      </c>
      <c r="G12" s="55">
        <f>F12/D12</f>
        <v>452.78981723238445</v>
      </c>
      <c r="H12" s="13" t="s">
        <v>192</v>
      </c>
    </row>
    <row r="13" spans="1:8">
      <c r="C13" s="56"/>
      <c r="D13" s="56"/>
      <c r="E13" s="56"/>
    </row>
    <row r="14" spans="1:8">
      <c r="A14" s="13" t="s">
        <v>19</v>
      </c>
      <c r="C14" s="56">
        <v>2966</v>
      </c>
      <c r="D14" s="56">
        <v>2706</v>
      </c>
      <c r="E14" s="56">
        <f>-Accounts!O7</f>
        <v>2881.86</v>
      </c>
      <c r="F14" s="54">
        <f>E14-D14</f>
        <v>175.86000000000013</v>
      </c>
      <c r="G14" s="55">
        <f>F14/D14</f>
        <v>6.4988913525498945E-2</v>
      </c>
    </row>
    <row r="15" spans="1:8">
      <c r="C15" s="56"/>
      <c r="D15" s="56"/>
      <c r="E15" s="56"/>
    </row>
    <row r="16" spans="1:8">
      <c r="A16" s="13" t="s">
        <v>20</v>
      </c>
      <c r="C16" s="54">
        <v>0</v>
      </c>
      <c r="D16" s="54">
        <v>0</v>
      </c>
      <c r="E16" s="54">
        <v>0</v>
      </c>
      <c r="F16" s="54" t="e">
        <f>#REF!-#REF!</f>
        <v>#REF!</v>
      </c>
      <c r="G16" s="55" t="e">
        <f>F16/D16</f>
        <v>#REF!</v>
      </c>
    </row>
    <row r="17" spans="1:8">
      <c r="C17" s="56"/>
      <c r="D17" s="56"/>
      <c r="E17" s="56"/>
    </row>
    <row r="18" spans="1:8">
      <c r="A18" s="13" t="s">
        <v>21</v>
      </c>
      <c r="C18" s="56">
        <v>10708</v>
      </c>
      <c r="D18" s="56">
        <v>6722.16</v>
      </c>
      <c r="E18" s="56">
        <f>-Accounts!O9</f>
        <v>14345.609999999997</v>
      </c>
      <c r="F18" s="54">
        <f>E18-D18</f>
        <v>7623.4499999999971</v>
      </c>
      <c r="G18" s="55">
        <f>F18/D18</f>
        <v>1.1340774393944799</v>
      </c>
    </row>
    <row r="19" spans="1:8">
      <c r="C19" s="56"/>
      <c r="D19" s="56"/>
      <c r="E19" s="56"/>
    </row>
    <row r="20" spans="1:8">
      <c r="A20" s="13" t="s">
        <v>22</v>
      </c>
      <c r="C20" s="54">
        <v>55528</v>
      </c>
      <c r="D20" s="54">
        <v>64071.5</v>
      </c>
      <c r="E20" s="54">
        <f>E8+E10+E12-E14-E18</f>
        <v>68284.06</v>
      </c>
      <c r="F20" s="54">
        <f>E20-D20</f>
        <v>4212.5599999999977</v>
      </c>
      <c r="G20" s="55">
        <f>F20/D20</f>
        <v>6.5747797382611578E-2</v>
      </c>
    </row>
    <row r="21" spans="1:8">
      <c r="C21" s="56"/>
      <c r="D21" s="56"/>
      <c r="E21" s="56"/>
    </row>
    <row r="22" spans="1:8">
      <c r="A22" s="13" t="s">
        <v>23</v>
      </c>
      <c r="C22" s="56">
        <v>55528</v>
      </c>
      <c r="D22" s="56">
        <v>64072.020000000011</v>
      </c>
      <c r="E22" s="56">
        <f>Accounts!O11</f>
        <v>68285.58</v>
      </c>
      <c r="F22" s="54">
        <f>E22-D22</f>
        <v>4213.5599999999904</v>
      </c>
      <c r="G22" s="55">
        <f>F22/D22</f>
        <v>6.5762871218981223E-2</v>
      </c>
    </row>
    <row r="23" spans="1:8">
      <c r="C23" s="56"/>
      <c r="D23" s="56"/>
      <c r="E23" s="56"/>
    </row>
    <row r="24" spans="1:8">
      <c r="A24" s="13" t="s">
        <v>24</v>
      </c>
      <c r="C24" s="56">
        <v>79497</v>
      </c>
      <c r="D24" s="56">
        <v>79357</v>
      </c>
      <c r="E24" s="56">
        <v>79707</v>
      </c>
      <c r="F24" s="54">
        <f>E24-D24</f>
        <v>350</v>
      </c>
      <c r="G24" s="55">
        <f>F24/D24</f>
        <v>4.4104489837065415E-3</v>
      </c>
      <c r="H24" s="13" t="s">
        <v>156</v>
      </c>
    </row>
    <row r="25" spans="1:8">
      <c r="C25" s="56"/>
      <c r="D25" s="56"/>
      <c r="E25" s="56"/>
    </row>
    <row r="26" spans="1:8">
      <c r="A26" s="13" t="s">
        <v>25</v>
      </c>
      <c r="C26" s="54">
        <v>0</v>
      </c>
      <c r="D26" s="54">
        <v>0</v>
      </c>
      <c r="E26" s="54">
        <v>0</v>
      </c>
      <c r="F26" s="54">
        <v>0</v>
      </c>
    </row>
    <row r="27" spans="1:8">
      <c r="C27" s="56"/>
      <c r="D27" s="56"/>
      <c r="E27" s="56"/>
    </row>
    <row r="28" spans="1:8">
      <c r="A28" s="13" t="s">
        <v>26</v>
      </c>
      <c r="C28" s="56" t="s">
        <v>27</v>
      </c>
      <c r="D28" s="56" t="s">
        <v>27</v>
      </c>
      <c r="E28" s="56" t="s">
        <v>27</v>
      </c>
      <c r="F28" s="56" t="s">
        <v>27</v>
      </c>
    </row>
    <row r="30" spans="1:8">
      <c r="B30" s="13" t="s">
        <v>133</v>
      </c>
      <c r="F30" s="13" t="s">
        <v>97</v>
      </c>
      <c r="G30" s="13" t="s">
        <v>134</v>
      </c>
    </row>
    <row r="31" spans="1:8">
      <c r="G31" s="55"/>
    </row>
    <row r="32" spans="1:8">
      <c r="A32" s="17" t="s">
        <v>102</v>
      </c>
      <c r="B32" s="13" t="s">
        <v>137</v>
      </c>
      <c r="F32" s="54">
        <f>F8</f>
        <v>8543.5</v>
      </c>
      <c r="G32" s="55">
        <f>G8</f>
        <v>0.15385931421985305</v>
      </c>
    </row>
    <row r="33" spans="1:7">
      <c r="G33" s="55"/>
    </row>
    <row r="34" spans="1:7">
      <c r="A34" s="17" t="s">
        <v>103</v>
      </c>
      <c r="B34" s="13" t="s">
        <v>137</v>
      </c>
      <c r="F34" s="54">
        <f>F10</f>
        <v>0</v>
      </c>
      <c r="G34" s="55">
        <f>G10</f>
        <v>0</v>
      </c>
    </row>
    <row r="35" spans="1:7">
      <c r="G35" s="55"/>
    </row>
    <row r="36" spans="1:7">
      <c r="A36" s="17" t="s">
        <v>104</v>
      </c>
      <c r="B36" s="13" t="s">
        <v>136</v>
      </c>
      <c r="F36" s="54">
        <f>F12</f>
        <v>3468.369999999999</v>
      </c>
      <c r="G36" s="55">
        <f>G12</f>
        <v>452.78981723238445</v>
      </c>
    </row>
    <row r="37" spans="1:7">
      <c r="G37" s="55"/>
    </row>
    <row r="38" spans="1:7">
      <c r="A38" s="17" t="s">
        <v>105</v>
      </c>
      <c r="F38" s="54">
        <f>F14</f>
        <v>175.86000000000013</v>
      </c>
      <c r="G38" s="55">
        <f>G14</f>
        <v>6.4988913525498945E-2</v>
      </c>
    </row>
    <row r="39" spans="1:7">
      <c r="G39" s="55"/>
    </row>
    <row r="40" spans="1:7">
      <c r="A40" s="17" t="s">
        <v>107</v>
      </c>
      <c r="B40" s="13" t="s">
        <v>138</v>
      </c>
      <c r="F40" s="54">
        <f>F18</f>
        <v>7623.4499999999971</v>
      </c>
      <c r="G40" s="55">
        <f>G18</f>
        <v>1.1340774393944799</v>
      </c>
    </row>
    <row r="41" spans="1:7">
      <c r="G41" s="55"/>
    </row>
    <row r="42" spans="1:7">
      <c r="A42" s="17" t="s">
        <v>108</v>
      </c>
      <c r="B42" s="13" t="s">
        <v>137</v>
      </c>
      <c r="F42" s="54">
        <f>F20</f>
        <v>4212.5599999999977</v>
      </c>
      <c r="G42" s="55">
        <f>G20</f>
        <v>6.5747797382611578E-2</v>
      </c>
    </row>
    <row r="43" spans="1:7">
      <c r="G43" s="55"/>
    </row>
    <row r="44" spans="1:7">
      <c r="A44" s="13" t="s">
        <v>109</v>
      </c>
      <c r="B44" s="13" t="s">
        <v>135</v>
      </c>
      <c r="F44" s="54">
        <f>F22</f>
        <v>4213.5599999999904</v>
      </c>
      <c r="G44" s="55">
        <f>G22</f>
        <v>6.5762871218981223E-2</v>
      </c>
    </row>
  </sheetData>
  <mergeCells count="4">
    <mergeCell ref="C1:F1"/>
    <mergeCell ref="B2:G2"/>
    <mergeCell ref="C3:F3"/>
    <mergeCell ref="A6:B6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R21"/>
  <sheetViews>
    <sheetView zoomScale="120" zoomScaleNormal="120" workbookViewId="0">
      <selection activeCell="K17" sqref="K17"/>
    </sheetView>
  </sheetViews>
  <sheetFormatPr defaultColWidth="10.77734375" defaultRowHeight="13.2"/>
  <cols>
    <col min="7" max="7" width="4.21875" customWidth="1"/>
    <col min="8" max="8" width="2.77734375" customWidth="1"/>
  </cols>
  <sheetData>
    <row r="2" spans="1:18">
      <c r="I2" t="s">
        <v>89</v>
      </c>
    </row>
    <row r="3" spans="1:18">
      <c r="B3" t="s">
        <v>72</v>
      </c>
      <c r="C3" t="s">
        <v>73</v>
      </c>
      <c r="D3" t="s">
        <v>74</v>
      </c>
      <c r="E3" t="s">
        <v>75</v>
      </c>
    </row>
    <row r="4" spans="1:18" ht="23.4">
      <c r="I4" s="36" t="s">
        <v>90</v>
      </c>
      <c r="L4" s="37"/>
      <c r="M4" s="38"/>
    </row>
    <row r="5" spans="1:18" ht="18">
      <c r="A5" t="s">
        <v>60</v>
      </c>
      <c r="B5" s="5">
        <v>0</v>
      </c>
      <c r="C5" s="5">
        <v>0</v>
      </c>
      <c r="D5" s="5">
        <f>B5-C5</f>
        <v>0</v>
      </c>
      <c r="E5" s="5">
        <v>0</v>
      </c>
      <c r="F5" s="5">
        <v>0</v>
      </c>
      <c r="I5" s="40">
        <v>5</v>
      </c>
      <c r="J5" s="41" t="s">
        <v>91</v>
      </c>
      <c r="K5" s="41"/>
      <c r="L5" s="42"/>
      <c r="M5" s="39"/>
    </row>
    <row r="6" spans="1:18" ht="18">
      <c r="A6" t="s">
        <v>61</v>
      </c>
      <c r="B6" s="5"/>
      <c r="C6" s="5">
        <v>0</v>
      </c>
      <c r="D6" s="5">
        <f t="shared" ref="D6:D16" si="0">B6-C6</f>
        <v>0</v>
      </c>
      <c r="E6" s="5"/>
      <c r="F6" s="5">
        <f t="shared" ref="F6:F17" si="1">D6-E6</f>
        <v>0</v>
      </c>
      <c r="I6" s="40">
        <v>5</v>
      </c>
      <c r="J6" s="41" t="s">
        <v>92</v>
      </c>
      <c r="K6" s="41"/>
      <c r="L6" s="42"/>
      <c r="M6" s="39"/>
      <c r="P6">
        <v>2810</v>
      </c>
      <c r="Q6">
        <v>2303.6</v>
      </c>
      <c r="R6">
        <f>P6-Q6</f>
        <v>506.40000000000009</v>
      </c>
    </row>
    <row r="7" spans="1:18" ht="14.4">
      <c r="A7" t="s">
        <v>62</v>
      </c>
      <c r="B7" s="5"/>
      <c r="C7" s="5">
        <v>0</v>
      </c>
      <c r="D7" s="5">
        <f t="shared" si="0"/>
        <v>0</v>
      </c>
      <c r="E7" s="5"/>
      <c r="F7" s="5">
        <f t="shared" si="1"/>
        <v>0</v>
      </c>
      <c r="Q7">
        <v>2351.5500000000002</v>
      </c>
    </row>
    <row r="8" spans="1:18" ht="14.4">
      <c r="A8" t="s">
        <v>63</v>
      </c>
      <c r="B8" s="5"/>
      <c r="C8" s="5"/>
      <c r="D8" s="5">
        <f t="shared" si="0"/>
        <v>0</v>
      </c>
      <c r="E8" s="5"/>
      <c r="F8" s="5">
        <f t="shared" si="1"/>
        <v>0</v>
      </c>
      <c r="I8" s="38">
        <v>30</v>
      </c>
      <c r="J8" s="43" t="s">
        <v>93</v>
      </c>
      <c r="Q8">
        <f>Q6-Q7</f>
        <v>-47.950000000000273</v>
      </c>
    </row>
    <row r="9" spans="1:18" ht="14.4">
      <c r="A9" t="s">
        <v>64</v>
      </c>
      <c r="B9" s="5"/>
      <c r="C9" s="5"/>
      <c r="D9" s="5">
        <f t="shared" si="0"/>
        <v>0</v>
      </c>
      <c r="E9" s="5"/>
      <c r="F9" s="5">
        <f t="shared" si="1"/>
        <v>0</v>
      </c>
    </row>
    <row r="10" spans="1:18" ht="14.4">
      <c r="A10" t="s">
        <v>65</v>
      </c>
      <c r="B10" s="5"/>
      <c r="C10" s="5"/>
      <c r="D10" s="5">
        <f t="shared" si="0"/>
        <v>0</v>
      </c>
      <c r="E10" s="5"/>
      <c r="F10" s="5">
        <f t="shared" si="1"/>
        <v>0</v>
      </c>
    </row>
    <row r="11" spans="1:18" ht="14.4">
      <c r="A11" t="s">
        <v>66</v>
      </c>
      <c r="B11" s="5"/>
      <c r="C11" s="5"/>
      <c r="D11" s="5">
        <f t="shared" si="0"/>
        <v>0</v>
      </c>
      <c r="E11" s="5"/>
      <c r="F11" s="5">
        <f t="shared" si="1"/>
        <v>0</v>
      </c>
      <c r="I11" s="41"/>
      <c r="J11" s="41"/>
      <c r="K11" s="41"/>
      <c r="L11" s="44"/>
      <c r="M11" s="45" t="s">
        <v>94</v>
      </c>
      <c r="N11" s="43"/>
    </row>
    <row r="12" spans="1:18" ht="14.4">
      <c r="A12" t="s">
        <v>67</v>
      </c>
      <c r="B12" s="5"/>
      <c r="C12" s="5"/>
      <c r="D12" s="5">
        <f t="shared" si="0"/>
        <v>0</v>
      </c>
      <c r="E12" s="5"/>
      <c r="F12" s="5">
        <f t="shared" si="1"/>
        <v>0</v>
      </c>
      <c r="I12" s="41" t="s">
        <v>95</v>
      </c>
      <c r="J12" s="43"/>
      <c r="K12" s="43"/>
      <c r="L12" s="42">
        <v>0.40100000000000002</v>
      </c>
      <c r="M12" s="46"/>
      <c r="N12" s="43"/>
    </row>
    <row r="13" spans="1:18" ht="14.4">
      <c r="A13" t="s">
        <v>68</v>
      </c>
      <c r="B13" s="5"/>
      <c r="C13" s="5"/>
      <c r="D13" s="5">
        <f t="shared" si="0"/>
        <v>0</v>
      </c>
      <c r="E13" s="5"/>
      <c r="F13" s="5">
        <f t="shared" si="1"/>
        <v>0</v>
      </c>
    </row>
    <row r="14" spans="1:18" ht="14.4">
      <c r="A14" t="s">
        <v>69</v>
      </c>
      <c r="B14" s="5"/>
      <c r="C14" s="5"/>
      <c r="D14" s="5">
        <f t="shared" si="0"/>
        <v>0</v>
      </c>
      <c r="E14" s="5"/>
      <c r="F14" s="5">
        <f t="shared" si="1"/>
        <v>0</v>
      </c>
    </row>
    <row r="15" spans="1:18" ht="14.4">
      <c r="A15" t="s">
        <v>70</v>
      </c>
      <c r="B15" s="5"/>
      <c r="C15" s="5"/>
      <c r="D15" s="5">
        <f t="shared" si="0"/>
        <v>0</v>
      </c>
      <c r="E15" s="5"/>
      <c r="F15" s="5">
        <f t="shared" si="1"/>
        <v>0</v>
      </c>
    </row>
    <row r="16" spans="1:18" ht="14.4">
      <c r="A16" t="s">
        <v>71</v>
      </c>
      <c r="B16" s="5"/>
      <c r="C16" s="5"/>
      <c r="D16" s="5">
        <f t="shared" si="0"/>
        <v>0</v>
      </c>
      <c r="E16" s="5"/>
      <c r="F16" s="5">
        <f t="shared" si="1"/>
        <v>0</v>
      </c>
    </row>
    <row r="17" spans="2:6" ht="14.4">
      <c r="B17" s="5"/>
      <c r="C17" s="5"/>
      <c r="D17" s="5"/>
      <c r="E17" s="5"/>
      <c r="F17" s="5">
        <f t="shared" si="1"/>
        <v>0</v>
      </c>
    </row>
    <row r="18" spans="2:6" ht="14.4">
      <c r="B18" s="5"/>
      <c r="C18" s="5"/>
      <c r="D18" s="5"/>
      <c r="E18" s="5"/>
      <c r="F18" s="5"/>
    </row>
    <row r="19" spans="2:6" ht="15" thickBot="1">
      <c r="B19" s="6">
        <f>SUM(B5:B17)</f>
        <v>0</v>
      </c>
      <c r="C19" s="6">
        <f>SUM(C5:C17)</f>
        <v>0</v>
      </c>
      <c r="D19" s="6">
        <f>SUM(D5:D17)</f>
        <v>0</v>
      </c>
      <c r="E19" s="6">
        <f>SUM(E5:E18)</f>
        <v>0</v>
      </c>
      <c r="F19" s="5">
        <f>D19-E19</f>
        <v>0</v>
      </c>
    </row>
    <row r="20" spans="2:6" ht="15" thickTop="1">
      <c r="B20" s="5"/>
      <c r="C20" s="5"/>
      <c r="D20" s="5"/>
      <c r="E20" s="5"/>
      <c r="F20" s="5"/>
    </row>
    <row r="21" spans="2:6" ht="14.4">
      <c r="B21" s="5"/>
      <c r="C21" s="5"/>
      <c r="D21" s="5"/>
      <c r="E21" s="5"/>
      <c r="F21" s="5"/>
    </row>
  </sheetData>
  <phoneticPr fontId="3" type="noConversion"/>
  <pageMargins left="0.75" right="0.75" top="1" bottom="1" header="0.5" footer="0.5"/>
  <pageSetup paperSize="9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Accounts</vt:lpstr>
      <vt:lpstr>Bank Reconciliation</vt:lpstr>
      <vt:lpstr>Receipts</vt:lpstr>
      <vt:lpstr>Payments</vt:lpstr>
      <vt:lpstr>FA fixed assets</vt:lpstr>
      <vt:lpstr>Ann Rtn not used</vt:lpstr>
      <vt:lpstr>Wages Summary not used</vt:lpstr>
      <vt:lpstr>Accounts!Print_Area</vt:lpstr>
      <vt:lpstr>'Bank Reconciliation'!Print_Area</vt:lpstr>
      <vt:lpstr>Payments!Print_Area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Savita Ladva</dc:creator>
  <cp:lastModifiedBy>Minety Parish Council</cp:lastModifiedBy>
  <cp:lastPrinted>2022-07-27T17:45:55Z</cp:lastPrinted>
  <dcterms:created xsi:type="dcterms:W3CDTF">1998-04-21T09:04:16Z</dcterms:created>
  <dcterms:modified xsi:type="dcterms:W3CDTF">2023-01-15T15:32:09Z</dcterms:modified>
</cp:coreProperties>
</file>